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ftn1" localSheetId="0">'2016'!#REF!</definedName>
    <definedName name="_ftn2" localSheetId="0">'2016'!#REF!</definedName>
    <definedName name="_ftnref1" localSheetId="0">'2016'!#REF!</definedName>
    <definedName name="_ftnref2" localSheetId="0">'2016'!#REF!</definedName>
    <definedName name="_xlnm.Print_Area" localSheetId="0">'2016'!$A$1:$H$467</definedName>
  </definedNames>
  <calcPr fullCalcOnLoad="1"/>
</workbook>
</file>

<file path=xl/sharedStrings.xml><?xml version="1.0" encoding="utf-8"?>
<sst xmlns="http://schemas.openxmlformats.org/spreadsheetml/2006/main" count="517" uniqueCount="228">
  <si>
    <t xml:space="preserve">1.3. Перечень услуг (работ), осуществляемых на платной основе:   </t>
  </si>
  <si>
    <t>от   06.12.2010  г.  №  35-04/1</t>
  </si>
  <si>
    <t>СОГЛАСОВАНО</t>
  </si>
  <si>
    <t>УТВЕРЖДАЮ</t>
  </si>
  <si>
    <t>(подпись)</t>
  </si>
  <si>
    <t>(расшифровка подписи)</t>
  </si>
  <si>
    <t>"_______"________________ 20____г.</t>
  </si>
  <si>
    <t xml:space="preserve"> 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</si>
  <si>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</si>
  <si>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</si>
  <si>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</si>
  <si>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</si>
  <si>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учреждения (подразделения)</t>
  </si>
  <si>
    <t>по ОКПО</t>
  </si>
  <si>
    <t>02505431</t>
  </si>
  <si>
    <t>ИНН / КПП</t>
  </si>
  <si>
    <t>2403003738/240301001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</si>
  <si>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</si>
  <si>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</si>
  <si>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</si>
  <si>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</si>
  <si>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>662340, Красноярский край, Балахтинский р-н, п.Балахта, ул.Ленина, д.9</t>
  </si>
  <si>
    <t>Наименование показателя</t>
  </si>
  <si>
    <t>Сумма</t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</si>
  <si>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</si>
  <si>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</si>
  <si>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</si>
  <si>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</si>
  <si>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</si>
  <si>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</si>
  <si>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</si>
  <si>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</si>
  <si>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краевого бюджета</t>
  </si>
  <si>
    <t>2.2. Дебиторская задолженность по выданным авансам, полученным за счет средств краевого бюджета всего: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</si>
  <si>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</si>
  <si>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</si>
  <si>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краевого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</si>
  <si>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</si>
  <si>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</si>
  <si>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</si>
  <si>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</si>
  <si>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</si>
  <si>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</si>
  <si>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</si>
  <si>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</si>
  <si>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</si>
  <si>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</si>
  <si>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</si>
  <si>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</si>
  <si>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</si>
  <si>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</si>
  <si>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</si>
  <si>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</si>
  <si>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</si>
  <si>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</si>
  <si>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</si>
  <si>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</si>
  <si>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</si>
  <si>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</si>
  <si>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</si>
  <si>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</si>
  <si>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</si>
  <si>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</si>
  <si>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</si>
  <si>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</si>
  <si>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</si>
  <si>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</si>
  <si>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краевого казначейства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</si>
  <si>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</si>
  <si>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года, всего:</t>
  </si>
  <si>
    <t>Х</t>
  </si>
  <si>
    <t>Поступления, всего:</t>
  </si>
  <si>
    <t>в том числе:</t>
  </si>
  <si>
    <t>5. Поступления от иной приносящей доход деятельности, всего:</t>
  </si>
  <si>
    <t>Услуга № 2</t>
  </si>
  <si>
    <t>и т.д.</t>
  </si>
  <si>
    <t>Планируемый остаток средств на конец планируемого года, всего: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</si>
  <si>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</si>
  <si>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</si>
  <si>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</si>
  <si>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</si>
  <si>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</si>
  <si>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</si>
  <si>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</si>
  <si>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</si>
  <si>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</si>
  <si>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</si>
  <si>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</si>
  <si>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</si>
  <si>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</si>
  <si>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</si>
  <si>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</si>
  <si>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</si>
  <si>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</si>
  <si>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</si>
  <si>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</si>
  <si>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</si>
  <si>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</si>
  <si>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</si>
  <si>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</si>
  <si>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</si>
  <si>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</si>
  <si>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</si>
  <si>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</si>
  <si>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 Код целевой статьи / Код по бюджетной классификации операции сектора государственного управления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</si>
  <si>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</si>
  <si>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</si>
  <si>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 в том числе:</t>
  </si>
  <si>
    <t>3) и т.д.</t>
  </si>
  <si>
    <t>5. Поступления от иной приносящей доход деятельности</t>
  </si>
  <si>
    <t>Поступления от иной приносящей доход деятельности, всего:</t>
  </si>
  <si>
    <t>Услуга №2</t>
  </si>
  <si>
    <t>Руководитель государственного бюджетного учреждения (подразделения)</t>
  </si>
  <si>
    <t>(уполномоченное  лицо)</t>
  </si>
  <si>
    <t xml:space="preserve">Главный бухгалтер </t>
  </si>
  <si>
    <t>Исполнитель</t>
  </si>
  <si>
    <t>"_____"________________ 20____ г.</t>
  </si>
  <si>
    <r>
      <t>I. Нефинансовые активы, всего</t>
    </r>
    <r>
      <rPr>
        <sz val="10"/>
        <rFont val="Times New Roman"/>
        <family val="1"/>
      </rPr>
      <t>:</t>
    </r>
  </si>
  <si>
    <t>Услуга № 1 доходы прошлых лет</t>
  </si>
  <si>
    <t>Услуга №1 Доходы прошлых лет</t>
  </si>
  <si>
    <t>2. Субсидии на иные цели, всего:</t>
  </si>
  <si>
    <t>2. Субсидии на иные цели</t>
  </si>
  <si>
    <t xml:space="preserve"> Субсидии на иные цели, всего:</t>
  </si>
  <si>
    <t>Выплаты субсидии на иные цели, всего: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</si>
  <si>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</si>
  <si>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автотранспорт</t>
  </si>
  <si>
    <t>заявка</t>
  </si>
  <si>
    <t>Начальник отдела среднего профессионального образования</t>
  </si>
  <si>
    <t xml:space="preserve">Первый заместитель министра образования и науки Красноярского края </t>
  </si>
  <si>
    <t>Начальник отдела экономического анализа, бюджетного планирования и статистики</t>
  </si>
  <si>
    <t>И.В.Голубева</t>
  </si>
  <si>
    <t>Краевое государственное бюджетное профессиональное образовательное учреждение "Балахтинский аграрный техникум"</t>
  </si>
  <si>
    <t>1.3. Стоимость непроизведенных активов</t>
  </si>
  <si>
    <t>Министерство образования Красноярского края</t>
  </si>
  <si>
    <t>Л.В.Казакова</t>
  </si>
  <si>
    <t xml:space="preserve">Заместитель министра образования Красноярского края </t>
  </si>
  <si>
    <t xml:space="preserve">I.  Сведения о деятельности краевого государственного бюджетного учреждения </t>
  </si>
  <si>
    <t>II. Показатели финансового состояния краевого государственного бюджетного учреждения</t>
  </si>
  <si>
    <t xml:space="preserve">III.  СВОД показателей по поступлениям и выплатам краевого государственного бюджетного учреждения </t>
  </si>
  <si>
    <t>4. Поступления от оказания краевым государственным бюджетным учреждением услуг (выполнения работ) , предоставление которых для физических и юридических лиц осуществляется на платной основе, всего:</t>
  </si>
  <si>
    <t xml:space="preserve">  Расшифровка показателей в разрезе  поступлений и выплат краевого государственного бюджетного учреждения</t>
  </si>
  <si>
    <t xml:space="preserve">1. Субсидии на выполнение государственного задания </t>
  </si>
  <si>
    <t>1. Субсидии на выполнение государственного задания, всего</t>
  </si>
  <si>
    <t>Выплаты субсидии на выполнение государственного задания, всего:</t>
  </si>
  <si>
    <t>3. Капитальные вложения</t>
  </si>
  <si>
    <t>Капитальные вложения, всего</t>
  </si>
  <si>
    <t>1) наименование капитальных вложений</t>
  </si>
  <si>
    <t>2) наименование капитальных вложений</t>
  </si>
  <si>
    <t>Выплаты капитальных вложений, всего</t>
  </si>
  <si>
    <t>4. Поступления от оказания краевым государственным бюджетным учреждением  услуг (выполнения работ) , предоставление которых для физических и юридических лиц осуществляется на платной основе</t>
  </si>
  <si>
    <t>тел. 8(39148) 20-9-21</t>
  </si>
  <si>
    <t xml:space="preserve">В.П. Анисимов </t>
  </si>
  <si>
    <t xml:space="preserve">С.Я. Попович </t>
  </si>
  <si>
    <t>Г.Н. Сухоплюев</t>
  </si>
  <si>
    <t>2.3. Дебиторская задолженность по расчетам с подотчетными лицами, полученным за счет средств краевого бюджета, всего:</t>
  </si>
  <si>
    <t>2.3.1. по расчетам с подотчетными лицами на услуги связи</t>
  </si>
  <si>
    <t>2.3.2. по расчетам с подотчетными лицами на транспортные услуги</t>
  </si>
  <si>
    <t>2.3.3. по расчетам с подотчетными лицами на коммунальные услуги</t>
  </si>
  <si>
    <t>2.3.4. по расчетам с подотчетными лицами на оплату арендной платы за пользование имуществом</t>
  </si>
  <si>
    <t>2.3.5. по расчетам с подотчетными лицами на услуги по содержанию имущества</t>
  </si>
  <si>
    <t>2.3.6. по расчетам с подотчетными лицами на прочие услуги</t>
  </si>
  <si>
    <t>2.3.7. по расчетам с подотчетными лицами на приобретение основных средств</t>
  </si>
  <si>
    <t>2.3.8. по расчетам с подотчетными лицами на приобретение нематериальных активов</t>
  </si>
  <si>
    <t>2.3.9. по расчетам с подотчетными лицами на приобретение материальных запасов</t>
  </si>
  <si>
    <t>2.3.10. по расчетам с подотчетными лицами на прочие расходы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</si>
  <si>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</si>
  <si>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</si>
  <si>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</si>
  <si>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</si>
  <si>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</si>
  <si>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</si>
  <si>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</si>
  <si>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</si>
  <si>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</si>
  <si>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</si>
  <si>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2.5.1. по расчетам с подотчетными лицами на услуги связи</t>
  </si>
  <si>
    <t>2.5.2. по расчетам с подотчетными лицами на транспортные услуги</t>
  </si>
  <si>
    <t>2.5.3. по расчетам с подотчетными лицами на коммунальные услуги</t>
  </si>
  <si>
    <t>2.5.4. по расчетам с подотчетными лицами на оплату арендной платы за пользование имуществом</t>
  </si>
  <si>
    <t>2.5.5. по расчетам с подотчетными лицами на услуги по содержанию имущества</t>
  </si>
  <si>
    <t>2.5.6. по расчетам с подотчетными лицами на прочие услуги</t>
  </si>
  <si>
    <t>2.5.7. по расчетам с подотчетными лицами на приобретение основных средств</t>
  </si>
  <si>
    <t>2.5.8. по расчетам с подотчетными лицами на приобретение нематериальных активов</t>
  </si>
  <si>
    <t>2.5.9. по расчетам с подотчетными лицами на приобретение материальных запасов</t>
  </si>
  <si>
    <t>2.5.10. по расчетам с подотчетными лицами на прочие расходы</t>
  </si>
  <si>
    <r>
      <t>2.5. Дебиторская задолженность по расчетам с подотчетными лицами, полученным от платной и иной приносящей доход деятельности, всего</t>
    </r>
    <r>
      <rPr>
        <b/>
        <sz val="10"/>
        <rFont val="Times New Roman"/>
        <family val="1"/>
      </rPr>
      <t>:</t>
    </r>
  </si>
  <si>
    <t xml:space="preserve">на 2016  год </t>
  </si>
  <si>
    <t>1.1.3. Стоимость имущества, приобретенного краевым бюджетным учреждением (филиалом) за счет доходов, полученных от платной и иной приносящей доход деятельности</t>
  </si>
  <si>
    <t>1.1.4. Остаточная стоимость недвижимого краевого имущества</t>
  </si>
  <si>
    <t>1.2. Общая балансовая стоимость движимого  имущества,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</si>
  <si>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</si>
  <si>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</si>
  <si>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</si>
  <si>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</si>
  <si>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</si>
  <si>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</si>
  <si>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</si>
  <si>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</si>
  <si>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</si>
  <si>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</si>
  <si>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2.4. Дебиторская задолженность по выданным авансам, полученным от платной и иной приносящей доход деятельности, всего:</t>
  </si>
  <si>
    <t>1.Субсидии на выполнение государственного задания, всего:</t>
  </si>
  <si>
    <t>3. Капитальные вложения, всего</t>
  </si>
  <si>
    <t>Услуга № 1</t>
  </si>
  <si>
    <t xml:space="preserve"> 1) Приобретение основных средств  и (или)  материальных запасов для осуществления видов деятельности бюджетных учреждений, предусмотренных учредительными документами</t>
  </si>
  <si>
    <t>1. Ежегодное пособие на приобретение учебной литературы и письменных принадлежностей детям-сиротам и детям, оставшимся без попечения родителей, лицам из числа детей-сирот и детей, оставшихся без попечения родителей, обучающимся в краевых государственных профессиональных образовательных организациях (Закон края от 2 ноября 2000 года № 12-961 «О защите прав ребенка»),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</si>
  <si>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2.Денежная компенсация взамен одежды, обуви, бесплатного питания обучающимся краевых государственных профессиональных образовательных организаций – детям-сиротам и детям, оставшимся без попечения родителей, лицам из числа детей-сирот и детей, оставшихся без попечения родителей, находящимся на полном государственном обеспечении в указанных организациях (Закон края от 2 ноября 2000 года № 12-961 «О защите прав ребенка»),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</si>
  <si>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3.Денежная компенсация взамен приобретения одежды, обуви, мягкого инвентаря и оборудования и единовременное денежное пособие выпускникам краевых государственных профессиональных образовательных организаций, обучавшимся по основным образовательным программам за счет средств краевого бюджета, - детям-сиротам и детям, оставшимся без попечения родителей, лицам из числа детей-сирот и детей, оставшихся без попечения родителей, за исключением лиц, продолжающих обучение по основным образовательным программам по очной форме за счет средств краевого бюджета (Закон края от 2 ноября 2000 года № 12-961 «О защите прав ребенка»),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</si>
  <si>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4.Обеспечение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краевого бюджета или местных бюджетов по основным образовательным программам, на городском, пригородном, в сельской местности на внутрирайонном транспорте (кроме такси), а также бесплатным проездом один раз в год к месту жительства и обратно к месту учебы (Закон края от 2 ноября 2000 года №12-961 «О защите прав ребенка»)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</si>
  <si>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1) Приобретение основных средств  и (или)  материальных запасов для осуществления видов деятельности бюджетных учреждений, предусмотренных учредительными документами</t>
  </si>
  <si>
    <t>2) Осуществление иных расходов, не относящихся к расходам, осуществляемым за счет средств субсидий на осуществление капитальных вложений в объекты капитального строительства государственной собственности Красноярского края и приобретение объектов недвижимого имущества в государственную собственность Красноярского края (стипендия, материальная поддержка студентам, обучающимся по очной форме обучения в краевых государственных профессиональных образовательных организациях, оказываемая в связи с нахождением в трудной жизненной ситуации, необходимостью санитарно - курортного лечения, смертью одного из родителей (обоих родителей), рождением ребенка одинокой матерью).</t>
  </si>
  <si>
    <t>4) Осуществление работ по разработке проектно - сметной документации, проведению государственной экспертизы проектно - сметной документации, капитальному ремонту имущества, закрепленного за бюджетными учреждениями на праве оперативного управления.</t>
  </si>
  <si>
    <t>07507040210000610</t>
  </si>
  <si>
    <t>07521021000061001</t>
  </si>
  <si>
    <t>07523021000061001</t>
  </si>
  <si>
    <t>07522021000061001</t>
  </si>
  <si>
    <t>3) Осуществление иных расходов, не относящихся к расходам, осуществляемым за счет средств субсидий на осуществление капитальных вложений в объекты капитального строительства государственной собственности Красноярского края и приобретение объектов недвижимого имущества в государственную собственность Красноярского края (обеспечение бесплатным горячим питанием студентов, слушателей краевых государственных профессиональных образовательных организаций, обучающиеся за счет средств краевого бюджета.)</t>
  </si>
  <si>
    <t>1.1. Цели деятельности краевого государственного бюджетного учреждения:</t>
  </si>
  <si>
    <t>1.2. Виды деятельности краевого государственного бюджетного учреждения:</t>
  </si>
  <si>
    <t xml:space="preserve">Целями деятельности Учреждения являются: 
а) подготовка специалистов среднего звена;
б) удовлетворение потребностей личности в углублении и расширении образования
                                                                                             </t>
  </si>
  <si>
    <t xml:space="preserve">Для достижения указанных целей Учреждение осуществляет следующие основные виды деятельности:
а) образование профессиональное среднее;
б) обучение профессиональное для лиц с ограниченными возможностями здоровья, не имеющих основного общего или среднего общего образования;
в) деятельность по предоставлению прочих мест для временного проживания обучающимся и студентам за счет средств краевого бюджета.
                                                                                                                                                                                    </t>
  </si>
  <si>
    <t xml:space="preserve">Учреждение вправе осуществлять следующие виды деятельности,  приносящие доход, выполнять работы и услуги, не являющиеся основными видами деятельности Учреждения, лишь постольку, поскольку это служит достижению целей, ради которых оно создано:
обучение профессиональное (за исключением обучения профессионального для лиц с ограниченными возможностями здоровья (с различными формами умственной отсталости), не имеющих основного общего или среднего общего образования); 
образование дополнительное; 
образование дополнительное детей и взрослых прочее, не включенное в другие группировки; 
образование профессиональное дополнительное;       
деятельность школ подготовки водителей автотранспортных средств;
выращивание зерновых культур;
выращивание овощей;                                                                                                                                                                                                                                                    разведение молочного крупного рогатого скота;
разведение овец и коз;
выращивание и разведение свиней;
выращивание и разведение сельскохозяйственной птицы: кур, индеек, уток, гусей и цесарок;                                                                                                                                                                                                                                 
</t>
  </si>
  <si>
    <t>Услуга № 2 торговля оптовая кормами для сельскохозяйственных животных</t>
  </si>
  <si>
    <t>"30"  июня 2016г.</t>
  </si>
  <si>
    <t>Услуга № 1 обучение профессиональное (за исключением обучения профессионального для лиц с ограниченными возможностями здоровья (с различными формами умственной отсталости), не имеющих основного общего или среднего общего образования)</t>
  </si>
  <si>
    <t>предоставление услуг в области растениеводства;
деятельность сельскохозяйственная после сбора урожая;
производство готовых кормов для домашних животных;
производство хлеба и хлебобулочных изделий недлительного хранения;
производство земляных работ;
производство штукатурных работ;
производство работ по внутренней отделке зданий (включая потолки, раздвижные и съемные перегородки и т. д.);
работы по устройству покрытий полов и облицовке стен;
производство электромонтажных работ;
торговля оптовая семенами, кроме семян масличных культур;
торговля оптовая кормами для сельскохозяйственных животных;
перевозка грузов неспециализированными автотранспортными средствами;
деятельность по предоставлению прочих мест для временного проживания (за исключением обучающихся и студентов, за счет средств краевого бюджета);
деятельность столовых и буфетов при предприятиях и учреждениях;
деятельность спортивных клубов;
деятельность фитнес-центров;
деятельность танцплощадок, дискотек, школ танцев.</t>
  </si>
  <si>
    <t>Заместитель начальника отдела финансового учета и отчетности</t>
  </si>
  <si>
    <t>Г. Л. Яунземс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</si>
</sst>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0"/>
      <color indexed="48"/>
      <name val="Times New Roman"/>
      <family val="1"/>
    </font>
    <font>
      <sz val="12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name val="Arial Cyr"/>
      <family val="0"/>
    </font>
    <font>
      <sz val="10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4" fontId="20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Alignment="1">
      <alignment vertical="top" wrapText="1"/>
    </xf>
    <xf numFmtId="4" fontId="21" fillId="0" borderId="11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vertical="top" wrapText="1"/>
    </xf>
    <xf numFmtId="4" fontId="20" fillId="0" borderId="12" xfId="0" applyNumberFormat="1" applyFont="1" applyFill="1" applyBorder="1" applyAlignment="1">
      <alignment horizontal="center" vertical="top" wrapText="1"/>
    </xf>
    <xf numFmtId="4" fontId="20" fillId="0" borderId="12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0" fillId="0" borderId="13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vertical="top" wrapText="1"/>
    </xf>
    <xf numFmtId="2" fontId="20" fillId="0" borderId="11" xfId="0" applyNumberFormat="1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4" fontId="20" fillId="0" borderId="0" xfId="0" applyNumberFormat="1" applyFont="1" applyFill="1" applyAlignment="1">
      <alignment vertical="top" wrapText="1"/>
    </xf>
    <xf numFmtId="0" fontId="0" fillId="0" borderId="0" xfId="0" applyNumberFormat="1" applyAlignment="1">
      <alignment wrapText="1"/>
    </xf>
    <xf numFmtId="0" fontId="20" fillId="0" borderId="16" xfId="0" applyFont="1" applyFill="1" applyBorder="1" applyAlignment="1">
      <alignment vertical="top" wrapText="1"/>
    </xf>
    <xf numFmtId="0" fontId="0" fillId="0" borderId="0" xfId="0" applyNumberFormat="1" applyFill="1" applyAlignment="1">
      <alignment wrapText="1"/>
    </xf>
    <xf numFmtId="0" fontId="23" fillId="0" borderId="0" xfId="0" applyFont="1" applyAlignment="1">
      <alignment/>
    </xf>
    <xf numFmtId="4" fontId="24" fillId="0" borderId="1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Alignment="1">
      <alignment vertical="top" wrapText="1"/>
    </xf>
    <xf numFmtId="0" fontId="20" fillId="24" borderId="0" xfId="0" applyFont="1" applyFill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4" fontId="20" fillId="24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wrapText="1"/>
    </xf>
    <xf numFmtId="4" fontId="26" fillId="24" borderId="0" xfId="0" applyNumberFormat="1" applyFont="1" applyFill="1" applyAlignment="1">
      <alignment vertical="top" wrapText="1"/>
    </xf>
    <xf numFmtId="4" fontId="20" fillId="25" borderId="0" xfId="0" applyNumberFormat="1" applyFont="1" applyFill="1" applyBorder="1" applyAlignment="1">
      <alignment horizontal="center" vertical="top" wrapText="1"/>
    </xf>
    <xf numFmtId="4" fontId="27" fillId="24" borderId="0" xfId="0" applyNumberFormat="1" applyFont="1" applyFill="1" applyAlignment="1">
      <alignment vertical="top" wrapText="1"/>
    </xf>
    <xf numFmtId="0" fontId="20" fillId="0" borderId="18" xfId="0" applyFont="1" applyFill="1" applyBorder="1" applyAlignment="1">
      <alignment vertical="top" wrapText="1"/>
    </xf>
    <xf numFmtId="4" fontId="28" fillId="0" borderId="0" xfId="0" applyNumberFormat="1" applyFont="1" applyFill="1" applyAlignment="1">
      <alignment vertical="top" wrapText="1"/>
    </xf>
    <xf numFmtId="0" fontId="20" fillId="0" borderId="11" xfId="0" applyFont="1" applyFill="1" applyBorder="1" applyAlignment="1">
      <alignment horizontal="center" vertical="top"/>
    </xf>
    <xf numFmtId="4" fontId="28" fillId="0" borderId="0" xfId="0" applyNumberFormat="1" applyFont="1" applyFill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2" fontId="20" fillId="0" borderId="11" xfId="0" applyNumberFormat="1" applyFont="1" applyFill="1" applyBorder="1" applyAlignment="1">
      <alignment horizontal="center" vertical="top" wrapText="1"/>
    </xf>
    <xf numFmtId="4" fontId="28" fillId="0" borderId="0" xfId="0" applyNumberFormat="1" applyFont="1" applyFill="1" applyAlignment="1">
      <alignment vertical="top" wrapText="1"/>
    </xf>
    <xf numFmtId="4" fontId="20" fillId="0" borderId="0" xfId="0" applyNumberFormat="1" applyFont="1" applyAlignment="1">
      <alignment vertical="top" wrapText="1"/>
    </xf>
    <xf numFmtId="4" fontId="21" fillId="0" borderId="0" xfId="0" applyNumberFormat="1" applyFont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top" wrapText="1"/>
    </xf>
    <xf numFmtId="4" fontId="28" fillId="0" borderId="0" xfId="0" applyNumberFormat="1" applyFont="1" applyFill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center" vertical="top" wrapText="1"/>
    </xf>
    <xf numFmtId="0" fontId="29" fillId="0" borderId="17" xfId="0" applyFont="1" applyBorder="1" applyAlignment="1">
      <alignment vertical="top" wrapText="1"/>
    </xf>
    <xf numFmtId="0" fontId="2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 wrapText="1" shrinkToFit="1"/>
    </xf>
    <xf numFmtId="0" fontId="21" fillId="0" borderId="11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4" fontId="20" fillId="0" borderId="12" xfId="0" applyNumberFormat="1" applyFont="1" applyFill="1" applyBorder="1" applyAlignment="1">
      <alignment horizontal="center" vertical="top" wrapText="1"/>
    </xf>
    <xf numFmtId="4" fontId="21" fillId="0" borderId="13" xfId="0" applyNumberFormat="1" applyFont="1" applyFill="1" applyBorder="1" applyAlignment="1">
      <alignment horizontal="center" vertical="top" wrapText="1"/>
    </xf>
    <xf numFmtId="4" fontId="21" fillId="0" borderId="17" xfId="0" applyNumberFormat="1" applyFont="1" applyFill="1" applyBorder="1" applyAlignment="1">
      <alignment horizontal="center" vertical="top" wrapText="1"/>
    </xf>
    <xf numFmtId="4" fontId="20" fillId="0" borderId="13" xfId="0" applyNumberFormat="1" applyFont="1" applyFill="1" applyBorder="1" applyAlignment="1">
      <alignment horizontal="center" vertical="top" wrapText="1"/>
    </xf>
    <xf numFmtId="4" fontId="20" fillId="0" borderId="17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0" fillId="24" borderId="13" xfId="0" applyFont="1" applyFill="1" applyBorder="1" applyAlignment="1">
      <alignment horizontal="left" vertical="top" wrapText="1"/>
    </xf>
    <xf numFmtId="0" fontId="20" fillId="24" borderId="18" xfId="0" applyFont="1" applyFill="1" applyBorder="1" applyAlignment="1">
      <alignment horizontal="left" vertical="top" wrapText="1"/>
    </xf>
    <xf numFmtId="0" fontId="20" fillId="24" borderId="17" xfId="0" applyFont="1" applyFill="1" applyBorder="1" applyAlignment="1">
      <alignment horizontal="left" vertical="top" wrapText="1"/>
    </xf>
    <xf numFmtId="0" fontId="20" fillId="24" borderId="11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left" vertical="top" wrapText="1"/>
    </xf>
    <xf numFmtId="0" fontId="20" fillId="0" borderId="0" xfId="53" applyFont="1" applyFill="1" applyAlignment="1">
      <alignment horizontal="left" vertical="top" wrapText="1"/>
      <protection/>
    </xf>
    <xf numFmtId="0" fontId="20" fillId="0" borderId="10" xfId="53" applyFont="1" applyFill="1" applyBorder="1" applyAlignment="1">
      <alignment horizontal="right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49" fontId="20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0" fillId="0" borderId="0" xfId="0" applyNumberFormat="1" applyFont="1" applyAlignment="1">
      <alignment vertical="top" wrapText="1"/>
    </xf>
    <xf numFmtId="0" fontId="20" fillId="0" borderId="0" xfId="0" applyNumberFormat="1" applyFont="1" applyFill="1" applyAlignment="1">
      <alignment vertical="top" wrapText="1"/>
    </xf>
    <xf numFmtId="0" fontId="20" fillId="0" borderId="0" xfId="0" applyNumberFormat="1" applyFont="1" applyAlignment="1">
      <alignment wrapText="1"/>
    </xf>
    <xf numFmtId="0" fontId="20" fillId="0" borderId="12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Y466"/>
  <sheetViews>
    <sheetView tabSelected="1" view="pageBreakPreview" zoomScaleSheetLayoutView="100" zoomScalePageLayoutView="0" workbookViewId="0" topLeftCell="A1">
      <selection activeCell="B15" sqref="B15:C15"/>
    </sheetView>
  </sheetViews>
  <sheetFormatPr defaultColWidth="9.00390625" defaultRowHeight="12.75"/>
  <cols>
    <col min="1" max="1" width="10.75390625" style="3" customWidth="1"/>
    <col min="2" max="2" width="14.125" style="3" customWidth="1"/>
    <col min="3" max="3" width="12.00390625" style="3" customWidth="1"/>
    <col min="4" max="4" width="19.00390625" style="2" customWidth="1"/>
    <col min="5" max="6" width="14.625" style="3" customWidth="1"/>
    <col min="7" max="7" width="14.875" style="3" customWidth="1"/>
    <col min="8" max="9" width="12.375" style="3" hidden="1" customWidth="1"/>
    <col min="10" max="10" width="10.625" style="3" hidden="1" customWidth="1"/>
    <col min="11" max="11" width="0" style="3" hidden="1" customWidth="1"/>
    <col min="12" max="12" width="12.25390625" style="3" hidden="1" customWidth="1"/>
    <col min="13" max="13" width="13.00390625" style="3" hidden="1" customWidth="1"/>
    <col min="14" max="14" width="18.00390625" style="44" hidden="1" customWidth="1"/>
    <col min="15" max="15" width="12.375" style="3" hidden="1" customWidth="1"/>
    <col min="16" max="16" width="10.875" style="3" hidden="1" customWidth="1"/>
    <col min="17" max="17" width="11.25390625" style="3" hidden="1" customWidth="1"/>
    <col min="18" max="18" width="0" style="3" hidden="1" customWidth="1"/>
    <col min="19" max="19" width="10.625" style="3" hidden="1" customWidth="1"/>
    <col min="20" max="20" width="0" style="3" hidden="1" customWidth="1"/>
    <col min="21" max="21" width="11.75390625" style="30" hidden="1" customWidth="1"/>
    <col min="22" max="22" width="12.75390625" style="3" hidden="1" customWidth="1"/>
    <col min="23" max="23" width="10.00390625" style="3" hidden="1" customWidth="1"/>
    <col min="24" max="24" width="14.75390625" style="3" customWidth="1"/>
    <col min="25" max="16384" width="9.125" style="3" customWidth="1"/>
  </cols>
  <sheetData>
    <row r="1" spans="1:7" ht="46.5" customHeight="1">
      <c r="A1" s="92"/>
      <c r="B1" s="92"/>
      <c r="C1" s="92"/>
      <c r="E1" s="92"/>
      <c r="F1" s="92"/>
      <c r="G1" s="92"/>
    </row>
    <row r="2" spans="5:13" ht="14.25" customHeight="1" hidden="1">
      <c r="E2" s="92" t="s">
        <v>1</v>
      </c>
      <c r="F2" s="92"/>
      <c r="G2" s="92"/>
      <c r="M2" s="3" t="s">
        <v>1</v>
      </c>
    </row>
    <row r="3" spans="1:13" ht="12.75">
      <c r="A3" s="92" t="s">
        <v>2</v>
      </c>
      <c r="B3" s="92"/>
      <c r="C3" s="92"/>
      <c r="E3" s="92" t="s">
        <v>3</v>
      </c>
      <c r="F3" s="92"/>
      <c r="G3" s="92"/>
      <c r="M3" s="3" t="s">
        <v>3</v>
      </c>
    </row>
    <row r="4" spans="1:13" ht="39" customHeight="1">
      <c r="A4" s="92" t="s">
        <v>127</v>
      </c>
      <c r="B4" s="92"/>
      <c r="C4" s="92"/>
      <c r="E4" s="119" t="s">
        <v>135</v>
      </c>
      <c r="F4" s="119"/>
      <c r="G4" s="119"/>
      <c r="M4" s="3" t="s">
        <v>128</v>
      </c>
    </row>
    <row r="5" spans="1:7" ht="27" customHeight="1">
      <c r="A5" s="117" t="s">
        <v>134</v>
      </c>
      <c r="B5" s="117"/>
      <c r="C5" s="117"/>
      <c r="E5" s="4"/>
      <c r="F5" s="118" t="s">
        <v>153</v>
      </c>
      <c r="G5" s="118"/>
    </row>
    <row r="6" spans="1:13" ht="15" customHeight="1">
      <c r="A6" s="5" t="s">
        <v>4</v>
      </c>
      <c r="B6" s="122" t="s">
        <v>5</v>
      </c>
      <c r="C6" s="122"/>
      <c r="E6" s="2" t="s">
        <v>4</v>
      </c>
      <c r="F6" s="91" t="s">
        <v>5</v>
      </c>
      <c r="G6" s="91"/>
      <c r="M6" s="3" t="s">
        <v>4</v>
      </c>
    </row>
    <row r="7" spans="5:13" ht="20.25" customHeight="1">
      <c r="E7" s="92" t="s">
        <v>6</v>
      </c>
      <c r="F7" s="92"/>
      <c r="G7" s="92"/>
      <c r="J7" s="3" t="s">
        <v>7</v>
      </c>
      <c r="M7" s="3" t="s">
        <v>6</v>
      </c>
    </row>
    <row r="8" spans="1:7" ht="20.25" customHeight="1">
      <c r="A8" s="92" t="s">
        <v>129</v>
      </c>
      <c r="B8" s="92"/>
      <c r="C8" s="92"/>
      <c r="E8" s="1"/>
      <c r="F8" s="1"/>
      <c r="G8" s="1"/>
    </row>
    <row r="9" spans="1:7" ht="18" customHeight="1">
      <c r="A9" s="92"/>
      <c r="B9" s="92"/>
      <c r="C9" s="92"/>
      <c r="E9" s="2"/>
      <c r="F9" s="1"/>
      <c r="G9" s="1"/>
    </row>
    <row r="10" spans="1:7" ht="17.25" customHeight="1">
      <c r="A10" s="4"/>
      <c r="B10" s="117" t="s">
        <v>130</v>
      </c>
      <c r="C10" s="117"/>
      <c r="E10" s="1"/>
      <c r="F10" s="1"/>
      <c r="G10" s="1"/>
    </row>
    <row r="11" spans="1:7" ht="13.5" customHeight="1">
      <c r="A11" s="5" t="s">
        <v>4</v>
      </c>
      <c r="B11" s="122" t="s">
        <v>5</v>
      </c>
      <c r="C11" s="122"/>
      <c r="E11" s="1"/>
      <c r="F11" s="1"/>
      <c r="G11" s="1"/>
    </row>
    <row r="12" spans="5:7" ht="15" customHeight="1">
      <c r="E12" s="1"/>
      <c r="F12" s="1"/>
      <c r="G12" s="1"/>
    </row>
    <row r="13" spans="1:7" ht="20.25" customHeight="1">
      <c r="A13" s="120" t="s">
        <v>226</v>
      </c>
      <c r="B13" s="120"/>
      <c r="C13" s="120"/>
      <c r="E13" s="1"/>
      <c r="F13" s="1"/>
      <c r="G13" s="1"/>
    </row>
    <row r="14" spans="1:7" ht="11.25" customHeight="1">
      <c r="A14" s="120"/>
      <c r="B14" s="120"/>
      <c r="C14" s="120"/>
      <c r="E14" s="1"/>
      <c r="F14" s="1"/>
      <c r="G14" s="1"/>
    </row>
    <row r="15" spans="1:7" ht="17.25" customHeight="1">
      <c r="A15" s="4"/>
      <c r="B15" s="121" t="s">
        <v>227</v>
      </c>
      <c r="C15" s="121"/>
      <c r="E15" s="1"/>
      <c r="F15" s="1"/>
      <c r="G15" s="1"/>
    </row>
    <row r="16" spans="1:7" ht="13.5" customHeight="1">
      <c r="A16" s="5" t="s">
        <v>4</v>
      </c>
      <c r="B16" s="122" t="s">
        <v>5</v>
      </c>
      <c r="C16" s="122"/>
      <c r="E16" s="1"/>
      <c r="F16" s="1"/>
      <c r="G16" s="1"/>
    </row>
    <row r="17" spans="1:7" ht="13.5" customHeight="1">
      <c r="A17" s="5"/>
      <c r="B17" s="5"/>
      <c r="C17" s="5"/>
      <c r="E17" s="1"/>
      <c r="F17" s="1"/>
      <c r="G17" s="1"/>
    </row>
    <row r="18" spans="1:3" ht="12.75">
      <c r="A18" s="6"/>
      <c r="B18" s="6"/>
      <c r="C18" s="6"/>
    </row>
    <row r="19" spans="1:7" ht="12.75">
      <c r="A19" s="123" t="s">
        <v>8</v>
      </c>
      <c r="B19" s="123"/>
      <c r="C19" s="123"/>
      <c r="D19" s="123"/>
      <c r="E19" s="123"/>
      <c r="F19" s="123"/>
      <c r="G19" s="123"/>
    </row>
    <row r="20" spans="1:7" ht="12.75">
      <c r="A20" s="123" t="s">
        <v>186</v>
      </c>
      <c r="B20" s="123"/>
      <c r="C20" s="123"/>
      <c r="D20" s="123"/>
      <c r="E20" s="123"/>
      <c r="F20" s="123"/>
      <c r="G20" s="123"/>
    </row>
    <row r="21" spans="1:7" ht="12.75">
      <c r="A21" s="7"/>
      <c r="B21" s="7"/>
      <c r="C21" s="7"/>
      <c r="D21" s="7"/>
      <c r="E21" s="7"/>
      <c r="F21" s="7"/>
      <c r="G21" s="2" t="s">
        <v>9</v>
      </c>
    </row>
    <row r="22" spans="1:7" ht="15.75" customHeight="1">
      <c r="A22" s="7"/>
      <c r="B22" s="7"/>
      <c r="C22" s="7"/>
      <c r="D22" s="7"/>
      <c r="E22" s="7"/>
      <c r="F22" s="3" t="s">
        <v>10</v>
      </c>
      <c r="G22" s="8"/>
    </row>
    <row r="23" spans="1:7" ht="18" customHeight="1">
      <c r="A23" s="123" t="s">
        <v>223</v>
      </c>
      <c r="B23" s="123"/>
      <c r="C23" s="123"/>
      <c r="D23" s="123"/>
      <c r="E23" s="123"/>
      <c r="F23" s="3" t="s">
        <v>11</v>
      </c>
      <c r="G23" s="9">
        <v>42551</v>
      </c>
    </row>
    <row r="24" spans="1:7" ht="15.75" customHeight="1">
      <c r="A24" s="7"/>
      <c r="B24" s="7"/>
      <c r="C24" s="7"/>
      <c r="D24" s="7"/>
      <c r="E24" s="7"/>
      <c r="G24" s="8"/>
    </row>
    <row r="25" ht="12.75">
      <c r="G25" s="8"/>
    </row>
    <row r="26" spans="1:7" ht="13.5" customHeight="1">
      <c r="A26" s="92" t="s">
        <v>12</v>
      </c>
      <c r="B26" s="92"/>
      <c r="C26" s="92"/>
      <c r="D26" s="124" t="s">
        <v>131</v>
      </c>
      <c r="E26" s="124"/>
      <c r="F26" s="3" t="s">
        <v>13</v>
      </c>
      <c r="G26" s="10" t="s">
        <v>14</v>
      </c>
    </row>
    <row r="27" spans="1:7" ht="11.25" customHeight="1">
      <c r="A27" s="92"/>
      <c r="B27" s="92"/>
      <c r="C27" s="92"/>
      <c r="D27" s="124"/>
      <c r="E27" s="124"/>
      <c r="G27" s="8"/>
    </row>
    <row r="28" spans="1:7" ht="16.5" customHeight="1">
      <c r="A28" s="92"/>
      <c r="B28" s="92"/>
      <c r="C28" s="92"/>
      <c r="D28" s="124"/>
      <c r="E28" s="124"/>
      <c r="G28" s="8"/>
    </row>
    <row r="29" spans="1:7" ht="38.25" customHeight="1">
      <c r="A29" s="92"/>
      <c r="B29" s="92"/>
      <c r="C29" s="92"/>
      <c r="D29" s="124"/>
      <c r="E29" s="124"/>
      <c r="F29" s="32"/>
      <c r="G29" s="11"/>
    </row>
    <row r="30" spans="1:7" ht="22.5" customHeight="1">
      <c r="A30" s="92" t="s">
        <v>15</v>
      </c>
      <c r="B30" s="92"/>
      <c r="C30" s="92"/>
      <c r="D30" s="125" t="s">
        <v>16</v>
      </c>
      <c r="E30" s="125"/>
      <c r="F30" s="5"/>
      <c r="G30" s="8"/>
    </row>
    <row r="31" spans="1:7" ht="17.25" customHeight="1">
      <c r="A31" s="92" t="s">
        <v>17</v>
      </c>
      <c r="B31" s="92"/>
      <c r="C31" s="92"/>
      <c r="D31" s="5"/>
      <c r="E31" s="5"/>
      <c r="F31" s="6" t="s">
        <v>18</v>
      </c>
      <c r="G31" s="8">
        <v>383</v>
      </c>
    </row>
    <row r="32" spans="1:7" ht="21" customHeight="1">
      <c r="A32" s="92" t="s">
        <v>19</v>
      </c>
      <c r="B32" s="92"/>
      <c r="C32" s="92"/>
      <c r="D32" s="125" t="s">
        <v>133</v>
      </c>
      <c r="E32" s="125"/>
      <c r="G32" s="6"/>
    </row>
    <row r="33" spans="1:7" ht="18" customHeight="1">
      <c r="A33" s="92"/>
      <c r="B33" s="92"/>
      <c r="C33" s="92"/>
      <c r="D33" s="125"/>
      <c r="E33" s="125"/>
      <c r="G33" s="6"/>
    </row>
    <row r="34" spans="1:7" ht="23.25" customHeight="1">
      <c r="A34" s="92"/>
      <c r="B34" s="92"/>
      <c r="C34" s="92"/>
      <c r="D34" s="6"/>
      <c r="E34" s="6"/>
      <c r="G34" s="6"/>
    </row>
    <row r="35" spans="1:7" ht="17.25" customHeight="1">
      <c r="A35" s="92" t="s">
        <v>20</v>
      </c>
      <c r="B35" s="92"/>
      <c r="C35" s="92"/>
      <c r="D35" s="125" t="s">
        <v>21</v>
      </c>
      <c r="E35" s="125"/>
      <c r="F35" s="6"/>
      <c r="G35" s="6"/>
    </row>
    <row r="36" spans="1:7" ht="18.75" customHeight="1">
      <c r="A36" s="92"/>
      <c r="B36" s="92"/>
      <c r="C36" s="92"/>
      <c r="D36" s="125"/>
      <c r="E36" s="125"/>
      <c r="F36" s="6"/>
      <c r="G36" s="6"/>
    </row>
    <row r="37" spans="1:7" ht="12" customHeight="1">
      <c r="A37" s="92"/>
      <c r="B37" s="92"/>
      <c r="C37" s="92"/>
      <c r="D37" s="125"/>
      <c r="E37" s="125"/>
      <c r="F37" s="6"/>
      <c r="G37" s="6"/>
    </row>
    <row r="38" spans="1:7" ht="0.75" customHeight="1" hidden="1">
      <c r="A38" s="92"/>
      <c r="B38" s="92"/>
      <c r="C38" s="92"/>
      <c r="D38" s="6"/>
      <c r="E38" s="6"/>
      <c r="F38" s="6"/>
      <c r="G38" s="6"/>
    </row>
    <row r="39" spans="1:7" ht="20.25" customHeight="1" hidden="1">
      <c r="A39" s="1"/>
      <c r="B39" s="1"/>
      <c r="C39" s="5"/>
      <c r="D39" s="5"/>
      <c r="E39" s="5"/>
      <c r="F39" s="6"/>
      <c r="G39" s="6"/>
    </row>
    <row r="40" spans="1:7" ht="15" customHeight="1">
      <c r="A40" s="123" t="s">
        <v>136</v>
      </c>
      <c r="B40" s="123"/>
      <c r="C40" s="123"/>
      <c r="D40" s="123"/>
      <c r="E40" s="123"/>
      <c r="F40" s="123"/>
      <c r="G40" s="123"/>
    </row>
    <row r="41" spans="1:7" ht="24.75" customHeight="1">
      <c r="A41" s="12"/>
      <c r="B41" s="12"/>
      <c r="C41" s="12"/>
      <c r="D41" s="7"/>
      <c r="E41" s="12"/>
      <c r="F41" s="12"/>
      <c r="G41" s="12"/>
    </row>
    <row r="42" spans="1:7" ht="15" customHeight="1">
      <c r="A42" s="126" t="s">
        <v>217</v>
      </c>
      <c r="B42" s="127"/>
      <c r="C42" s="127"/>
      <c r="D42" s="127"/>
      <c r="E42" s="127"/>
      <c r="F42" s="127"/>
      <c r="G42" s="127"/>
    </row>
    <row r="43" spans="1:7" ht="40.5" customHeight="1">
      <c r="A43" s="129" t="s">
        <v>219</v>
      </c>
      <c r="B43" s="129"/>
      <c r="C43" s="129"/>
      <c r="D43" s="129"/>
      <c r="E43" s="129"/>
      <c r="F43" s="129"/>
      <c r="G43" s="129"/>
    </row>
    <row r="44" spans="1:7" ht="15.75" customHeight="1">
      <c r="A44" s="126" t="s">
        <v>218</v>
      </c>
      <c r="B44" s="127"/>
      <c r="C44" s="127"/>
      <c r="D44" s="127"/>
      <c r="E44" s="127"/>
      <c r="F44" s="127"/>
      <c r="G44" s="127"/>
    </row>
    <row r="45" spans="1:7" ht="78" customHeight="1">
      <c r="A45" s="128" t="s">
        <v>220</v>
      </c>
      <c r="B45" s="128"/>
      <c r="C45" s="128"/>
      <c r="D45" s="128"/>
      <c r="E45" s="128"/>
      <c r="F45" s="128"/>
      <c r="G45" s="128"/>
    </row>
    <row r="46" spans="1:7" ht="17.25" customHeight="1">
      <c r="A46" s="126" t="s">
        <v>0</v>
      </c>
      <c r="B46" s="127"/>
      <c r="C46" s="127"/>
      <c r="D46" s="127"/>
      <c r="E46" s="127"/>
      <c r="F46" s="127"/>
      <c r="G46" s="127"/>
    </row>
    <row r="47" spans="1:7" ht="205.5" customHeight="1">
      <c r="A47" s="128" t="s">
        <v>221</v>
      </c>
      <c r="B47" s="128"/>
      <c r="C47" s="128"/>
      <c r="D47" s="128"/>
      <c r="E47" s="128"/>
      <c r="F47" s="128"/>
      <c r="G47" s="128"/>
    </row>
    <row r="48" spans="1:7" ht="238.5" customHeight="1">
      <c r="A48" s="128" t="s">
        <v>225</v>
      </c>
      <c r="B48" s="128"/>
      <c r="C48" s="128"/>
      <c r="D48" s="128"/>
      <c r="E48" s="128"/>
      <c r="F48" s="128"/>
      <c r="G48" s="128"/>
    </row>
    <row r="49" spans="1:7" ht="105.75" customHeight="1" hidden="1">
      <c r="A49" s="130"/>
      <c r="B49" s="130"/>
      <c r="C49" s="130"/>
      <c r="D49" s="130"/>
      <c r="E49" s="130"/>
      <c r="F49" s="130"/>
      <c r="G49" s="130"/>
    </row>
    <row r="50" spans="1:7" ht="65.25" customHeight="1" hidden="1">
      <c r="A50" s="130"/>
      <c r="B50" s="130"/>
      <c r="C50" s="130"/>
      <c r="D50" s="130"/>
      <c r="E50" s="130"/>
      <c r="F50" s="130"/>
      <c r="G50" s="130"/>
    </row>
    <row r="51" spans="1:7" ht="66.75" customHeight="1" hidden="1">
      <c r="A51" s="130"/>
      <c r="B51" s="130"/>
      <c r="C51" s="130"/>
      <c r="D51" s="130"/>
      <c r="E51" s="130"/>
      <c r="F51" s="130"/>
      <c r="G51" s="130"/>
    </row>
    <row r="52" spans="1:7" ht="21" customHeight="1">
      <c r="A52" s="31"/>
      <c r="B52" s="31"/>
      <c r="C52" s="31"/>
      <c r="D52" s="31"/>
      <c r="E52" s="31"/>
      <c r="F52" s="33"/>
      <c r="G52" s="31"/>
    </row>
    <row r="53" spans="1:7" ht="17.25" customHeight="1">
      <c r="A53" s="74" t="s">
        <v>137</v>
      </c>
      <c r="B53" s="74"/>
      <c r="C53" s="74"/>
      <c r="D53" s="74"/>
      <c r="E53" s="74"/>
      <c r="F53" s="74"/>
      <c r="G53" s="74"/>
    </row>
    <row r="54" spans="1:9" ht="15" customHeight="1">
      <c r="A54" s="66" t="s">
        <v>22</v>
      </c>
      <c r="B54" s="66"/>
      <c r="C54" s="66"/>
      <c r="D54" s="66"/>
      <c r="E54" s="66"/>
      <c r="F54" s="66" t="s">
        <v>23</v>
      </c>
      <c r="G54" s="66"/>
      <c r="H54" s="30"/>
      <c r="I54" s="30"/>
    </row>
    <row r="55" spans="1:21" ht="12.75">
      <c r="A55" s="111" t="s">
        <v>117</v>
      </c>
      <c r="B55" s="111"/>
      <c r="C55" s="111"/>
      <c r="D55" s="111"/>
      <c r="E55" s="111"/>
      <c r="F55" s="75">
        <v>85487437.8</v>
      </c>
      <c r="G55" s="75"/>
      <c r="H55" s="30">
        <f>41279233.08+1573706.25</f>
        <v>42852939.33</v>
      </c>
      <c r="I55" s="30"/>
      <c r="L55" s="3">
        <v>42852939.33</v>
      </c>
      <c r="U55" s="30">
        <f>42790974.2+39540829.81+3155633.79</f>
        <v>85487437.80000001</v>
      </c>
    </row>
    <row r="56" spans="1:9" ht="12.75">
      <c r="A56" s="89" t="s">
        <v>24</v>
      </c>
      <c r="B56" s="90"/>
      <c r="C56" s="90"/>
      <c r="D56" s="90"/>
      <c r="E56" s="77"/>
      <c r="F56" s="85"/>
      <c r="G56" s="85"/>
      <c r="H56" s="30"/>
      <c r="I56" s="30"/>
    </row>
    <row r="57" spans="1:21" ht="19.5" customHeight="1">
      <c r="A57" s="67" t="s">
        <v>25</v>
      </c>
      <c r="B57" s="67"/>
      <c r="C57" s="67"/>
      <c r="D57" s="67"/>
      <c r="E57" s="67"/>
      <c r="F57" s="85">
        <v>4862025.68</v>
      </c>
      <c r="G57" s="85"/>
      <c r="H57" s="30">
        <v>4303500</v>
      </c>
      <c r="I57" s="30"/>
      <c r="L57" s="3">
        <v>4303500</v>
      </c>
      <c r="U57" s="30">
        <v>4862025.68</v>
      </c>
    </row>
    <row r="58" spans="1:9" ht="12.75">
      <c r="A58" s="67" t="s">
        <v>26</v>
      </c>
      <c r="B58" s="67"/>
      <c r="C58" s="67"/>
      <c r="D58" s="67"/>
      <c r="E58" s="67"/>
      <c r="F58" s="85"/>
      <c r="G58" s="85"/>
      <c r="H58" s="30"/>
      <c r="I58" s="30"/>
    </row>
    <row r="59" spans="1:21" ht="28.5" customHeight="1">
      <c r="A59" s="67" t="s">
        <v>27</v>
      </c>
      <c r="B59" s="67"/>
      <c r="C59" s="67"/>
      <c r="D59" s="67"/>
      <c r="E59" s="67"/>
      <c r="F59" s="85">
        <v>4862025.68</v>
      </c>
      <c r="G59" s="85"/>
      <c r="H59" s="30">
        <v>4303500</v>
      </c>
      <c r="I59" s="30"/>
      <c r="L59" s="3">
        <v>4303500</v>
      </c>
      <c r="U59" s="30">
        <v>4862025.68</v>
      </c>
    </row>
    <row r="60" spans="1:21" ht="39.75" customHeight="1">
      <c r="A60" s="67" t="s">
        <v>28</v>
      </c>
      <c r="B60" s="67"/>
      <c r="C60" s="67"/>
      <c r="D60" s="67"/>
      <c r="E60" s="67"/>
      <c r="F60" s="109">
        <v>4542025.68</v>
      </c>
      <c r="G60" s="110"/>
      <c r="H60" s="30">
        <f>H59-H61</f>
        <v>3983500</v>
      </c>
      <c r="I60" s="30"/>
      <c r="L60" s="3">
        <v>3983500</v>
      </c>
      <c r="U60" s="30">
        <v>4542025.68</v>
      </c>
    </row>
    <row r="61" spans="1:21" ht="41.25" customHeight="1">
      <c r="A61" s="67" t="s">
        <v>187</v>
      </c>
      <c r="B61" s="67"/>
      <c r="C61" s="67"/>
      <c r="D61" s="67"/>
      <c r="E61" s="67"/>
      <c r="F61" s="85">
        <v>320000</v>
      </c>
      <c r="G61" s="85"/>
      <c r="H61" s="30">
        <v>320000</v>
      </c>
      <c r="I61" s="30"/>
      <c r="L61" s="3">
        <v>320000</v>
      </c>
      <c r="U61" s="30">
        <v>320000</v>
      </c>
    </row>
    <row r="62" spans="1:21" ht="12.75">
      <c r="A62" s="67" t="s">
        <v>188</v>
      </c>
      <c r="B62" s="67"/>
      <c r="C62" s="67"/>
      <c r="D62" s="67"/>
      <c r="E62" s="67"/>
      <c r="F62" s="85">
        <v>1678456.35</v>
      </c>
      <c r="G62" s="85"/>
      <c r="H62" s="30">
        <v>1761576.03</v>
      </c>
      <c r="I62" s="30"/>
      <c r="L62" s="3">
        <v>1761576.03</v>
      </c>
      <c r="U62" s="30">
        <v>1678456.35</v>
      </c>
    </row>
    <row r="63" spans="1:21" ht="12.75" customHeight="1">
      <c r="A63" s="67" t="s">
        <v>189</v>
      </c>
      <c r="B63" s="67"/>
      <c r="C63" s="67"/>
      <c r="D63" s="67"/>
      <c r="E63" s="67"/>
      <c r="F63" s="85">
        <v>41084582.31</v>
      </c>
      <c r="G63" s="85"/>
      <c r="H63" s="30">
        <f>H55-H57</f>
        <v>38549439.33</v>
      </c>
      <c r="I63" s="30"/>
      <c r="L63" s="3">
        <v>38549439.33</v>
      </c>
      <c r="U63" s="30">
        <v>41084582.31</v>
      </c>
    </row>
    <row r="64" spans="1:9" ht="12.75">
      <c r="A64" s="67" t="s">
        <v>26</v>
      </c>
      <c r="B64" s="67"/>
      <c r="C64" s="67"/>
      <c r="D64" s="67"/>
      <c r="E64" s="67"/>
      <c r="F64" s="85"/>
      <c r="G64" s="85"/>
      <c r="H64" s="30"/>
      <c r="I64" s="30"/>
    </row>
    <row r="65" spans="1:21" ht="12.75">
      <c r="A65" s="67" t="s">
        <v>29</v>
      </c>
      <c r="B65" s="67"/>
      <c r="C65" s="67"/>
      <c r="D65" s="67"/>
      <c r="E65" s="67"/>
      <c r="F65" s="85">
        <v>17504907.12</v>
      </c>
      <c r="G65" s="85"/>
      <c r="H65" s="30">
        <v>17504907.12</v>
      </c>
      <c r="I65" s="30"/>
      <c r="L65" s="3">
        <v>17504907.12</v>
      </c>
      <c r="U65" s="30">
        <v>17504907.12</v>
      </c>
    </row>
    <row r="66" spans="1:21" ht="12.75">
      <c r="A66" s="67" t="s">
        <v>30</v>
      </c>
      <c r="B66" s="67"/>
      <c r="C66" s="67"/>
      <c r="D66" s="67"/>
      <c r="E66" s="67"/>
      <c r="F66" s="85">
        <v>9865791.92</v>
      </c>
      <c r="G66" s="85"/>
      <c r="H66" s="30"/>
      <c r="I66" s="30"/>
      <c r="L66" s="3">
        <v>0</v>
      </c>
      <c r="U66" s="30">
        <v>9865791.92</v>
      </c>
    </row>
    <row r="67" spans="1:21" ht="12.75">
      <c r="A67" s="67" t="s">
        <v>132</v>
      </c>
      <c r="B67" s="67"/>
      <c r="C67" s="67"/>
      <c r="D67" s="67"/>
      <c r="E67" s="67"/>
      <c r="F67" s="85">
        <v>39540829.81</v>
      </c>
      <c r="G67" s="85"/>
      <c r="H67" s="30"/>
      <c r="I67" s="30"/>
      <c r="L67" s="3">
        <v>0</v>
      </c>
      <c r="U67" s="30">
        <v>39540829.81</v>
      </c>
    </row>
    <row r="68" spans="1:21" ht="12.75">
      <c r="A68" s="111" t="s">
        <v>31</v>
      </c>
      <c r="B68" s="111"/>
      <c r="C68" s="111"/>
      <c r="D68" s="111"/>
      <c r="E68" s="111"/>
      <c r="F68" s="75">
        <v>-48057542.08</v>
      </c>
      <c r="G68" s="75"/>
      <c r="H68" s="30"/>
      <c r="I68" s="30">
        <v>4184410.03</v>
      </c>
      <c r="L68" s="3">
        <f>4184410.03+993.33</f>
        <v>4185403.36</v>
      </c>
      <c r="U68" s="30">
        <v>-48057542.08</v>
      </c>
    </row>
    <row r="69" spans="1:9" ht="12.75">
      <c r="A69" s="67" t="s">
        <v>24</v>
      </c>
      <c r="B69" s="67"/>
      <c r="C69" s="67"/>
      <c r="D69" s="67"/>
      <c r="E69" s="67"/>
      <c r="F69" s="85"/>
      <c r="G69" s="85"/>
      <c r="H69" s="30"/>
      <c r="I69" s="30"/>
    </row>
    <row r="70" spans="1:12" ht="26.25" customHeight="1">
      <c r="A70" s="67" t="s">
        <v>32</v>
      </c>
      <c r="B70" s="67"/>
      <c r="C70" s="67"/>
      <c r="D70" s="67"/>
      <c r="E70" s="67"/>
      <c r="F70" s="85">
        <v>0</v>
      </c>
      <c r="G70" s="85"/>
      <c r="H70" s="30">
        <f>4138116.77</f>
        <v>4138116.77</v>
      </c>
      <c r="I70" s="30"/>
      <c r="L70" s="3">
        <v>4138116.77</v>
      </c>
    </row>
    <row r="71" spans="1:21" ht="27" customHeight="1">
      <c r="A71" s="67" t="s">
        <v>33</v>
      </c>
      <c r="B71" s="67"/>
      <c r="C71" s="67"/>
      <c r="D71" s="67"/>
      <c r="E71" s="67"/>
      <c r="F71" s="75">
        <v>481648.37</v>
      </c>
      <c r="G71" s="75"/>
      <c r="H71" s="41"/>
      <c r="I71" s="41">
        <v>835671.5</v>
      </c>
      <c r="L71" s="3">
        <v>835600.19</v>
      </c>
      <c r="U71" s="30">
        <v>481648.37</v>
      </c>
    </row>
    <row r="72" spans="1:9" ht="12.75">
      <c r="A72" s="67" t="s">
        <v>26</v>
      </c>
      <c r="B72" s="67"/>
      <c r="C72" s="67"/>
      <c r="D72" s="67"/>
      <c r="E72" s="67"/>
      <c r="F72" s="85"/>
      <c r="G72" s="85"/>
      <c r="H72" s="30"/>
      <c r="I72" s="30"/>
    </row>
    <row r="73" spans="1:21" ht="12.75">
      <c r="A73" s="67" t="s">
        <v>190</v>
      </c>
      <c r="B73" s="67"/>
      <c r="C73" s="67"/>
      <c r="D73" s="67"/>
      <c r="E73" s="67"/>
      <c r="F73" s="85">
        <v>35769.04</v>
      </c>
      <c r="G73" s="85"/>
      <c r="H73" s="30"/>
      <c r="I73" s="30">
        <v>0</v>
      </c>
      <c r="U73" s="30">
        <v>35769.04</v>
      </c>
    </row>
    <row r="74" spans="1:12" ht="12.75">
      <c r="A74" s="67" t="s">
        <v>191</v>
      </c>
      <c r="B74" s="67"/>
      <c r="C74" s="67"/>
      <c r="D74" s="67"/>
      <c r="E74" s="67"/>
      <c r="F74" s="85"/>
      <c r="G74" s="85"/>
      <c r="H74" s="30"/>
      <c r="I74" s="30"/>
      <c r="L74" s="3">
        <v>100037.33</v>
      </c>
    </row>
    <row r="75" spans="1:21" ht="12.75">
      <c r="A75" s="67" t="s">
        <v>192</v>
      </c>
      <c r="B75" s="67"/>
      <c r="C75" s="67"/>
      <c r="D75" s="67"/>
      <c r="E75" s="67"/>
      <c r="F75" s="85">
        <v>170919.04</v>
      </c>
      <c r="G75" s="85"/>
      <c r="H75" s="30"/>
      <c r="I75" s="30"/>
      <c r="U75" s="30">
        <v>170919.04</v>
      </c>
    </row>
    <row r="76" spans="1:12" ht="12.75">
      <c r="A76" s="67" t="s">
        <v>193</v>
      </c>
      <c r="B76" s="67"/>
      <c r="C76" s="67"/>
      <c r="D76" s="67"/>
      <c r="E76" s="67"/>
      <c r="F76" s="85"/>
      <c r="G76" s="85"/>
      <c r="H76" s="30"/>
      <c r="I76" s="30"/>
      <c r="L76" s="3">
        <v>362263.03</v>
      </c>
    </row>
    <row r="77" spans="1:9" ht="12.75">
      <c r="A77" s="67" t="s">
        <v>194</v>
      </c>
      <c r="B77" s="67"/>
      <c r="C77" s="67"/>
      <c r="D77" s="67"/>
      <c r="E77" s="67"/>
      <c r="F77" s="85"/>
      <c r="G77" s="85"/>
      <c r="H77" s="30"/>
      <c r="I77" s="30"/>
    </row>
    <row r="78" spans="1:12" ht="12.75">
      <c r="A78" s="67" t="s">
        <v>195</v>
      </c>
      <c r="B78" s="67"/>
      <c r="C78" s="67"/>
      <c r="D78" s="67"/>
      <c r="E78" s="67"/>
      <c r="F78" s="85"/>
      <c r="G78" s="85"/>
      <c r="H78" s="30"/>
      <c r="I78" s="30">
        <v>56447.83</v>
      </c>
      <c r="L78" s="3">
        <v>56447.83</v>
      </c>
    </row>
    <row r="79" spans="1:9" ht="12.75">
      <c r="A79" s="67" t="s">
        <v>196</v>
      </c>
      <c r="B79" s="67"/>
      <c r="C79" s="67"/>
      <c r="D79" s="67"/>
      <c r="E79" s="67"/>
      <c r="F79" s="85"/>
      <c r="G79" s="85"/>
      <c r="H79" s="30"/>
      <c r="I79" s="30"/>
    </row>
    <row r="80" spans="1:9" ht="12.75">
      <c r="A80" s="67" t="s">
        <v>197</v>
      </c>
      <c r="B80" s="67"/>
      <c r="C80" s="67"/>
      <c r="D80" s="67"/>
      <c r="E80" s="67"/>
      <c r="F80" s="85"/>
      <c r="G80" s="85"/>
      <c r="H80" s="30"/>
      <c r="I80" s="30"/>
    </row>
    <row r="81" spans="1:21" ht="12.75">
      <c r="A81" s="67" t="s">
        <v>198</v>
      </c>
      <c r="B81" s="67"/>
      <c r="C81" s="67"/>
      <c r="D81" s="67"/>
      <c r="E81" s="67"/>
      <c r="F81" s="85">
        <v>91122.73</v>
      </c>
      <c r="G81" s="85"/>
      <c r="H81" s="30"/>
      <c r="I81" s="30"/>
      <c r="U81" s="30">
        <v>91122.73</v>
      </c>
    </row>
    <row r="82" spans="1:12" ht="12.75">
      <c r="A82" s="67" t="s">
        <v>199</v>
      </c>
      <c r="B82" s="67"/>
      <c r="C82" s="67"/>
      <c r="D82" s="67"/>
      <c r="E82" s="67"/>
      <c r="F82" s="85"/>
      <c r="G82" s="85"/>
      <c r="H82" s="30"/>
      <c r="I82" s="30">
        <v>316852</v>
      </c>
      <c r="L82" s="3">
        <v>316852</v>
      </c>
    </row>
    <row r="83" spans="1:21" ht="28.5" customHeight="1">
      <c r="A83" s="112" t="s">
        <v>154</v>
      </c>
      <c r="B83" s="113"/>
      <c r="C83" s="113"/>
      <c r="D83" s="113"/>
      <c r="E83" s="114"/>
      <c r="F83" s="109">
        <v>44734.6</v>
      </c>
      <c r="G83" s="110"/>
      <c r="H83" s="30"/>
      <c r="I83" s="30"/>
      <c r="U83" s="30">
        <v>44734.6</v>
      </c>
    </row>
    <row r="84" spans="1:9" ht="12.75" customHeight="1">
      <c r="A84" s="115" t="s">
        <v>26</v>
      </c>
      <c r="B84" s="115"/>
      <c r="C84" s="115"/>
      <c r="D84" s="115"/>
      <c r="E84" s="115"/>
      <c r="F84" s="109"/>
      <c r="G84" s="110"/>
      <c r="H84" s="30"/>
      <c r="I84" s="30"/>
    </row>
    <row r="85" spans="1:9" ht="12" customHeight="1">
      <c r="A85" s="115" t="s">
        <v>155</v>
      </c>
      <c r="B85" s="115"/>
      <c r="C85" s="115"/>
      <c r="D85" s="115"/>
      <c r="E85" s="115"/>
      <c r="F85" s="109"/>
      <c r="G85" s="110"/>
      <c r="H85" s="30"/>
      <c r="I85" s="30"/>
    </row>
    <row r="86" spans="1:21" ht="12" customHeight="1">
      <c r="A86" s="116" t="s">
        <v>156</v>
      </c>
      <c r="B86" s="116"/>
      <c r="C86" s="116"/>
      <c r="D86" s="116"/>
      <c r="E86" s="116"/>
      <c r="F86" s="109">
        <v>123.1</v>
      </c>
      <c r="G86" s="110"/>
      <c r="H86" s="30"/>
      <c r="I86" s="30"/>
      <c r="U86" s="30">
        <v>123.1</v>
      </c>
    </row>
    <row r="87" spans="1:9" ht="12" customHeight="1">
      <c r="A87" s="115" t="s">
        <v>157</v>
      </c>
      <c r="B87" s="115"/>
      <c r="C87" s="115"/>
      <c r="D87" s="115"/>
      <c r="E87" s="115"/>
      <c r="F87" s="109"/>
      <c r="G87" s="110"/>
      <c r="H87" s="30"/>
      <c r="I87" s="30"/>
    </row>
    <row r="88" spans="1:9" ht="24.75" customHeight="1">
      <c r="A88" s="115" t="s">
        <v>158</v>
      </c>
      <c r="B88" s="115"/>
      <c r="C88" s="115"/>
      <c r="D88" s="115"/>
      <c r="E88" s="115"/>
      <c r="F88" s="109"/>
      <c r="G88" s="110"/>
      <c r="H88" s="30"/>
      <c r="I88" s="30"/>
    </row>
    <row r="89" spans="1:9" ht="12.75">
      <c r="A89" s="115" t="s">
        <v>159</v>
      </c>
      <c r="B89" s="115"/>
      <c r="C89" s="115"/>
      <c r="D89" s="115"/>
      <c r="E89" s="115"/>
      <c r="F89" s="109"/>
      <c r="G89" s="110"/>
      <c r="H89" s="30"/>
      <c r="I89" s="30"/>
    </row>
    <row r="90" spans="1:21" ht="12.75">
      <c r="A90" s="115" t="s">
        <v>160</v>
      </c>
      <c r="B90" s="115"/>
      <c r="C90" s="115"/>
      <c r="D90" s="115"/>
      <c r="E90" s="115"/>
      <c r="F90" s="85">
        <v>2220</v>
      </c>
      <c r="G90" s="85"/>
      <c r="H90" s="30"/>
      <c r="I90" s="30"/>
      <c r="U90" s="30">
        <v>2220</v>
      </c>
    </row>
    <row r="91" spans="1:9" ht="12.75">
      <c r="A91" s="115" t="s">
        <v>161</v>
      </c>
      <c r="B91" s="115"/>
      <c r="C91" s="115"/>
      <c r="D91" s="115"/>
      <c r="E91" s="115"/>
      <c r="F91" s="85"/>
      <c r="G91" s="85"/>
      <c r="H91" s="30"/>
      <c r="I91" s="30"/>
    </row>
    <row r="92" spans="1:21" ht="16.5" customHeight="1">
      <c r="A92" s="115" t="s">
        <v>162</v>
      </c>
      <c r="B92" s="115"/>
      <c r="C92" s="115"/>
      <c r="D92" s="115"/>
      <c r="E92" s="115"/>
      <c r="F92" s="109"/>
      <c r="G92" s="110"/>
      <c r="H92" s="30"/>
      <c r="I92" s="30"/>
      <c r="U92" s="30">
        <v>40841.5</v>
      </c>
    </row>
    <row r="93" spans="1:9" ht="12.75">
      <c r="A93" s="115" t="s">
        <v>163</v>
      </c>
      <c r="B93" s="115"/>
      <c r="C93" s="115"/>
      <c r="D93" s="115"/>
      <c r="E93" s="115"/>
      <c r="F93" s="109">
        <v>40841.5</v>
      </c>
      <c r="G93" s="110"/>
      <c r="H93" s="30"/>
      <c r="I93" s="30"/>
    </row>
    <row r="94" spans="1:9" ht="12.75">
      <c r="A94" s="115" t="s">
        <v>164</v>
      </c>
      <c r="B94" s="115"/>
      <c r="C94" s="115"/>
      <c r="D94" s="115"/>
      <c r="E94" s="115"/>
      <c r="F94" s="109"/>
      <c r="G94" s="110"/>
      <c r="H94" s="30"/>
      <c r="I94" s="30"/>
    </row>
    <row r="95" spans="1:12" ht="27.75" customHeight="1">
      <c r="A95" s="89" t="s">
        <v>200</v>
      </c>
      <c r="B95" s="90"/>
      <c r="C95" s="90"/>
      <c r="D95" s="90"/>
      <c r="E95" s="77"/>
      <c r="F95" s="75">
        <v>50735.55</v>
      </c>
      <c r="G95" s="75"/>
      <c r="H95" s="30">
        <v>19500</v>
      </c>
      <c r="I95" s="30">
        <v>0</v>
      </c>
      <c r="L95" s="3">
        <v>0</v>
      </c>
    </row>
    <row r="96" spans="1:9" ht="12.75">
      <c r="A96" s="67" t="s">
        <v>26</v>
      </c>
      <c r="B96" s="67"/>
      <c r="C96" s="67"/>
      <c r="D96" s="67"/>
      <c r="E96" s="67"/>
      <c r="F96" s="85"/>
      <c r="G96" s="85"/>
      <c r="H96" s="30"/>
      <c r="I96" s="30"/>
    </row>
    <row r="97" spans="1:9" ht="12.75">
      <c r="A97" s="67" t="s">
        <v>165</v>
      </c>
      <c r="B97" s="67"/>
      <c r="C97" s="67"/>
      <c r="D97" s="67"/>
      <c r="E97" s="67"/>
      <c r="F97" s="85"/>
      <c r="G97" s="85"/>
      <c r="H97" s="30"/>
      <c r="I97" s="30"/>
    </row>
    <row r="98" spans="1:9" ht="12.75">
      <c r="A98" s="131" t="s">
        <v>166</v>
      </c>
      <c r="B98" s="131"/>
      <c r="C98" s="131"/>
      <c r="D98" s="131"/>
      <c r="E98" s="131"/>
      <c r="F98" s="106"/>
      <c r="G98" s="106"/>
      <c r="H98" s="30"/>
      <c r="I98" s="30"/>
    </row>
    <row r="99" spans="1:9" ht="12.75">
      <c r="A99" s="67" t="s">
        <v>167</v>
      </c>
      <c r="B99" s="67"/>
      <c r="C99" s="67"/>
      <c r="D99" s="67"/>
      <c r="E99" s="67"/>
      <c r="F99" s="85"/>
      <c r="G99" s="85"/>
      <c r="H99" s="30"/>
      <c r="I99" s="30"/>
    </row>
    <row r="100" spans="1:9" ht="12.75">
      <c r="A100" s="67" t="s">
        <v>168</v>
      </c>
      <c r="B100" s="67"/>
      <c r="C100" s="67"/>
      <c r="D100" s="67"/>
      <c r="E100" s="67"/>
      <c r="F100" s="85"/>
      <c r="G100" s="85"/>
      <c r="H100" s="40"/>
      <c r="I100" s="40"/>
    </row>
    <row r="101" spans="1:9" ht="12.75">
      <c r="A101" s="67" t="s">
        <v>169</v>
      </c>
      <c r="B101" s="67"/>
      <c r="C101" s="67"/>
      <c r="D101" s="67"/>
      <c r="E101" s="67"/>
      <c r="F101" s="85"/>
      <c r="G101" s="85"/>
      <c r="H101" s="40"/>
      <c r="I101" s="40"/>
    </row>
    <row r="102" spans="1:9" ht="12.75">
      <c r="A102" s="67" t="s">
        <v>170</v>
      </c>
      <c r="B102" s="67"/>
      <c r="C102" s="67"/>
      <c r="D102" s="67"/>
      <c r="E102" s="67"/>
      <c r="F102" s="85"/>
      <c r="G102" s="85"/>
      <c r="H102" s="40"/>
      <c r="I102" s="40"/>
    </row>
    <row r="103" spans="1:9" ht="12.75">
      <c r="A103" s="67" t="s">
        <v>171</v>
      </c>
      <c r="B103" s="67"/>
      <c r="C103" s="67"/>
      <c r="D103" s="67"/>
      <c r="E103" s="67"/>
      <c r="F103" s="85"/>
      <c r="G103" s="85"/>
      <c r="H103" s="40"/>
      <c r="I103" s="40"/>
    </row>
    <row r="104" spans="1:9" ht="12.75">
      <c r="A104" s="67" t="s">
        <v>172</v>
      </c>
      <c r="B104" s="67"/>
      <c r="C104" s="67"/>
      <c r="D104" s="67"/>
      <c r="E104" s="67"/>
      <c r="F104" s="85"/>
      <c r="G104" s="85"/>
      <c r="H104" s="40"/>
      <c r="I104" s="40"/>
    </row>
    <row r="105" spans="1:9" ht="12.75">
      <c r="A105" s="67" t="s">
        <v>173</v>
      </c>
      <c r="B105" s="67"/>
      <c r="C105" s="67"/>
      <c r="D105" s="67"/>
      <c r="E105" s="67"/>
      <c r="F105" s="85"/>
      <c r="G105" s="85"/>
      <c r="H105" s="40"/>
      <c r="I105" s="40"/>
    </row>
    <row r="106" spans="1:9" ht="12.75">
      <c r="A106" s="67" t="s">
        <v>174</v>
      </c>
      <c r="B106" s="67"/>
      <c r="C106" s="67"/>
      <c r="D106" s="67"/>
      <c r="E106" s="67"/>
      <c r="F106" s="85"/>
      <c r="G106" s="85"/>
      <c r="H106" s="40"/>
      <c r="I106" s="40"/>
    </row>
    <row r="107" spans="1:9" ht="27" customHeight="1">
      <c r="A107" s="112" t="s">
        <v>185</v>
      </c>
      <c r="B107" s="113"/>
      <c r="C107" s="113"/>
      <c r="D107" s="113"/>
      <c r="E107" s="114"/>
      <c r="F107" s="109">
        <v>0</v>
      </c>
      <c r="G107" s="110"/>
      <c r="H107" s="40"/>
      <c r="I107" s="40"/>
    </row>
    <row r="108" spans="1:9" ht="12.75">
      <c r="A108" s="115" t="s">
        <v>175</v>
      </c>
      <c r="B108" s="115"/>
      <c r="C108" s="115"/>
      <c r="D108" s="115"/>
      <c r="E108" s="115"/>
      <c r="F108" s="109"/>
      <c r="G108" s="110"/>
      <c r="H108" s="40"/>
      <c r="I108" s="40"/>
    </row>
    <row r="109" spans="1:9" ht="12.75">
      <c r="A109" s="112" t="s">
        <v>176</v>
      </c>
      <c r="B109" s="113"/>
      <c r="C109" s="113"/>
      <c r="D109" s="113"/>
      <c r="E109" s="114"/>
      <c r="F109" s="109"/>
      <c r="G109" s="110"/>
      <c r="H109" s="40"/>
      <c r="I109" s="40"/>
    </row>
    <row r="110" spans="1:9" ht="12.75">
      <c r="A110" s="116" t="s">
        <v>177</v>
      </c>
      <c r="B110" s="116"/>
      <c r="C110" s="116"/>
      <c r="D110" s="116"/>
      <c r="E110" s="116"/>
      <c r="F110" s="109"/>
      <c r="G110" s="110"/>
      <c r="H110" s="40"/>
      <c r="I110" s="40"/>
    </row>
    <row r="111" spans="1:9" ht="27" customHeight="1">
      <c r="A111" s="115" t="s">
        <v>178</v>
      </c>
      <c r="B111" s="115"/>
      <c r="C111" s="115"/>
      <c r="D111" s="115"/>
      <c r="E111" s="115"/>
      <c r="F111" s="109"/>
      <c r="G111" s="110"/>
      <c r="H111" s="40"/>
      <c r="I111" s="40"/>
    </row>
    <row r="112" spans="1:9" ht="12.75">
      <c r="A112" s="115" t="s">
        <v>179</v>
      </c>
      <c r="B112" s="115"/>
      <c r="C112" s="115"/>
      <c r="D112" s="115"/>
      <c r="E112" s="115"/>
      <c r="F112" s="109"/>
      <c r="G112" s="110"/>
      <c r="H112" s="40"/>
      <c r="I112" s="40"/>
    </row>
    <row r="113" spans="1:9" ht="12.75">
      <c r="A113" s="115" t="s">
        <v>180</v>
      </c>
      <c r="B113" s="115"/>
      <c r="C113" s="115"/>
      <c r="D113" s="115"/>
      <c r="E113" s="115"/>
      <c r="F113" s="109"/>
      <c r="G113" s="110"/>
      <c r="H113" s="40"/>
      <c r="I113" s="40"/>
    </row>
    <row r="114" spans="1:9" ht="12.75">
      <c r="A114" s="115" t="s">
        <v>181</v>
      </c>
      <c r="B114" s="115"/>
      <c r="C114" s="115"/>
      <c r="D114" s="115"/>
      <c r="E114" s="115"/>
      <c r="F114" s="109"/>
      <c r="G114" s="110"/>
      <c r="H114" s="40"/>
      <c r="I114" s="40"/>
    </row>
    <row r="115" spans="1:9" ht="16.5" customHeight="1">
      <c r="A115" s="115" t="s">
        <v>182</v>
      </c>
      <c r="B115" s="115"/>
      <c r="C115" s="115"/>
      <c r="D115" s="115"/>
      <c r="E115" s="115"/>
      <c r="F115" s="109"/>
      <c r="G115" s="110"/>
      <c r="H115" s="40"/>
      <c r="I115" s="40"/>
    </row>
    <row r="116" spans="1:9" ht="12.75">
      <c r="A116" s="115" t="s">
        <v>183</v>
      </c>
      <c r="B116" s="115"/>
      <c r="C116" s="115"/>
      <c r="D116" s="115"/>
      <c r="E116" s="115"/>
      <c r="F116" s="109"/>
      <c r="G116" s="110"/>
      <c r="H116" s="40"/>
      <c r="I116" s="40"/>
    </row>
    <row r="117" spans="1:9" ht="12.75">
      <c r="A117" s="115" t="s">
        <v>184</v>
      </c>
      <c r="B117" s="115"/>
      <c r="C117" s="115"/>
      <c r="D117" s="115"/>
      <c r="E117" s="115"/>
      <c r="F117" s="109"/>
      <c r="G117" s="110"/>
      <c r="H117" s="40"/>
      <c r="I117" s="40"/>
    </row>
    <row r="118" spans="1:21" ht="12.75">
      <c r="A118" s="111" t="s">
        <v>34</v>
      </c>
      <c r="B118" s="111"/>
      <c r="C118" s="111"/>
      <c r="D118" s="111"/>
      <c r="E118" s="111"/>
      <c r="F118" s="75">
        <v>111936.92</v>
      </c>
      <c r="G118" s="75"/>
      <c r="H118" s="41"/>
      <c r="I118" s="41"/>
      <c r="L118" s="3">
        <v>3993583.99</v>
      </c>
      <c r="U118" s="30">
        <v>111936.92</v>
      </c>
    </row>
    <row r="119" spans="1:9" ht="12.75">
      <c r="A119" s="67" t="s">
        <v>24</v>
      </c>
      <c r="B119" s="67"/>
      <c r="C119" s="67"/>
      <c r="D119" s="67"/>
      <c r="E119" s="67"/>
      <c r="F119" s="85"/>
      <c r="G119" s="85"/>
      <c r="H119" s="40"/>
      <c r="I119" s="40"/>
    </row>
    <row r="120" spans="1:9" ht="12.75">
      <c r="A120" s="67" t="s">
        <v>35</v>
      </c>
      <c r="B120" s="67"/>
      <c r="C120" s="67"/>
      <c r="D120" s="67"/>
      <c r="E120" s="67"/>
      <c r="F120" s="85"/>
      <c r="G120" s="85"/>
      <c r="H120" s="40"/>
      <c r="I120" s="40"/>
    </row>
    <row r="121" spans="1:21" ht="25.5" customHeight="1">
      <c r="A121" s="67" t="s">
        <v>36</v>
      </c>
      <c r="B121" s="67"/>
      <c r="C121" s="67"/>
      <c r="D121" s="67"/>
      <c r="E121" s="67"/>
      <c r="F121" s="107">
        <v>111589.09</v>
      </c>
      <c r="G121" s="108"/>
      <c r="H121" s="42"/>
      <c r="I121" s="42">
        <v>-9896</v>
      </c>
      <c r="L121" s="3">
        <v>4033301.79</v>
      </c>
      <c r="U121" s="30">
        <v>111589.09</v>
      </c>
    </row>
    <row r="122" spans="1:9" ht="12.75">
      <c r="A122" s="67" t="s">
        <v>26</v>
      </c>
      <c r="B122" s="67"/>
      <c r="C122" s="67"/>
      <c r="D122" s="67"/>
      <c r="E122" s="67"/>
      <c r="F122" s="85"/>
      <c r="G122" s="85"/>
      <c r="H122" s="40"/>
      <c r="I122" s="40"/>
    </row>
    <row r="123" spans="1:12" ht="12.75">
      <c r="A123" s="67" t="s">
        <v>37</v>
      </c>
      <c r="B123" s="67"/>
      <c r="C123" s="67"/>
      <c r="D123" s="67"/>
      <c r="E123" s="67"/>
      <c r="F123" s="85"/>
      <c r="G123" s="85"/>
      <c r="H123" s="40"/>
      <c r="I123" s="40">
        <v>-98119.78</v>
      </c>
      <c r="L123" s="3">
        <v>-174840.93</v>
      </c>
    </row>
    <row r="124" spans="1:12" ht="12.75">
      <c r="A124" s="67" t="s">
        <v>38</v>
      </c>
      <c r="B124" s="67"/>
      <c r="C124" s="67"/>
      <c r="D124" s="67"/>
      <c r="E124" s="67"/>
      <c r="F124" s="85"/>
      <c r="G124" s="85"/>
      <c r="H124" s="40"/>
      <c r="I124" s="40"/>
      <c r="L124" s="3">
        <v>88223.78</v>
      </c>
    </row>
    <row r="125" spans="1:12" ht="12.75">
      <c r="A125" s="67" t="s">
        <v>39</v>
      </c>
      <c r="B125" s="67"/>
      <c r="C125" s="67"/>
      <c r="D125" s="67"/>
      <c r="E125" s="67"/>
      <c r="F125" s="85"/>
      <c r="G125" s="85"/>
      <c r="H125" s="40"/>
      <c r="I125" s="40"/>
      <c r="L125" s="3">
        <v>-18197.83</v>
      </c>
    </row>
    <row r="126" spans="1:9" ht="12.75">
      <c r="A126" s="67" t="s">
        <v>40</v>
      </c>
      <c r="B126" s="67"/>
      <c r="C126" s="67"/>
      <c r="D126" s="67"/>
      <c r="E126" s="67"/>
      <c r="F126" s="85"/>
      <c r="G126" s="85"/>
      <c r="H126" s="40"/>
      <c r="I126" s="40"/>
    </row>
    <row r="127" spans="1:9" ht="12.75">
      <c r="A127" s="67" t="s">
        <v>41</v>
      </c>
      <c r="B127" s="67"/>
      <c r="C127" s="67"/>
      <c r="D127" s="67"/>
      <c r="E127" s="67"/>
      <c r="F127" s="85"/>
      <c r="G127" s="85"/>
      <c r="H127" s="30"/>
      <c r="I127" s="30"/>
    </row>
    <row r="128" spans="1:9" ht="12.75">
      <c r="A128" s="67" t="s">
        <v>42</v>
      </c>
      <c r="B128" s="67"/>
      <c r="C128" s="67"/>
      <c r="D128" s="67"/>
      <c r="E128" s="67"/>
      <c r="F128" s="85"/>
      <c r="G128" s="85"/>
      <c r="H128" s="30"/>
      <c r="I128" s="30"/>
    </row>
    <row r="129" spans="1:12" ht="12.75">
      <c r="A129" s="67" t="s">
        <v>43</v>
      </c>
      <c r="B129" s="67"/>
      <c r="C129" s="67"/>
      <c r="D129" s="67"/>
      <c r="E129" s="67"/>
      <c r="F129" s="85"/>
      <c r="G129" s="85"/>
      <c r="H129" s="30"/>
      <c r="I129" s="30"/>
      <c r="L129" s="3">
        <v>4138116.77</v>
      </c>
    </row>
    <row r="130" spans="1:9" ht="12.75">
      <c r="A130" s="67" t="s">
        <v>44</v>
      </c>
      <c r="B130" s="67"/>
      <c r="C130" s="67"/>
      <c r="D130" s="67"/>
      <c r="E130" s="67"/>
      <c r="F130" s="85"/>
      <c r="G130" s="85"/>
      <c r="H130" s="30"/>
      <c r="I130" s="30"/>
    </row>
    <row r="131" spans="1:9" ht="12.75">
      <c r="A131" s="67" t="s">
        <v>45</v>
      </c>
      <c r="B131" s="67"/>
      <c r="C131" s="67"/>
      <c r="D131" s="67"/>
      <c r="E131" s="67"/>
      <c r="F131" s="85"/>
      <c r="G131" s="85"/>
      <c r="H131" s="30"/>
      <c r="I131" s="30"/>
    </row>
    <row r="132" spans="1:9" ht="12.75">
      <c r="A132" s="67" t="s">
        <v>46</v>
      </c>
      <c r="B132" s="67"/>
      <c r="C132" s="67"/>
      <c r="D132" s="67"/>
      <c r="E132" s="67"/>
      <c r="F132" s="85"/>
      <c r="G132" s="85"/>
      <c r="H132" s="30"/>
      <c r="I132" s="30"/>
    </row>
    <row r="133" spans="1:9" ht="12.75">
      <c r="A133" s="67" t="s">
        <v>47</v>
      </c>
      <c r="B133" s="67"/>
      <c r="C133" s="67"/>
      <c r="D133" s="67"/>
      <c r="E133" s="67"/>
      <c r="F133" s="85"/>
      <c r="G133" s="85"/>
      <c r="H133" s="30"/>
      <c r="I133" s="30"/>
    </row>
    <row r="134" spans="1:9" ht="12.75">
      <c r="A134" s="67" t="s">
        <v>48</v>
      </c>
      <c r="B134" s="67"/>
      <c r="C134" s="67"/>
      <c r="D134" s="67"/>
      <c r="E134" s="67"/>
      <c r="F134" s="85"/>
      <c r="G134" s="85"/>
      <c r="H134" s="30"/>
      <c r="I134" s="30"/>
    </row>
    <row r="135" spans="1:21" ht="12.75">
      <c r="A135" s="67" t="s">
        <v>49</v>
      </c>
      <c r="B135" s="67"/>
      <c r="C135" s="67"/>
      <c r="D135" s="67"/>
      <c r="E135" s="67"/>
      <c r="F135" s="85">
        <v>62676.9</v>
      </c>
      <c r="G135" s="85"/>
      <c r="H135" s="30"/>
      <c r="I135" s="30"/>
      <c r="U135" s="30">
        <v>62676.9</v>
      </c>
    </row>
    <row r="136" spans="1:21" ht="27" customHeight="1">
      <c r="A136" s="67" t="s">
        <v>50</v>
      </c>
      <c r="B136" s="67"/>
      <c r="C136" s="67"/>
      <c r="D136" s="67"/>
      <c r="E136" s="67"/>
      <c r="F136" s="75">
        <v>347.83</v>
      </c>
      <c r="G136" s="75"/>
      <c r="H136" s="30"/>
      <c r="I136" s="30"/>
      <c r="L136" s="3">
        <v>-39717.8</v>
      </c>
      <c r="U136" s="30">
        <v>347.83</v>
      </c>
    </row>
    <row r="137" spans="1:9" ht="12.75">
      <c r="A137" s="67" t="s">
        <v>26</v>
      </c>
      <c r="B137" s="67"/>
      <c r="C137" s="67"/>
      <c r="D137" s="67"/>
      <c r="E137" s="67"/>
      <c r="F137" s="85"/>
      <c r="G137" s="85"/>
      <c r="H137" s="30"/>
      <c r="I137" s="30"/>
    </row>
    <row r="138" spans="1:12" ht="12.75">
      <c r="A138" s="67" t="s">
        <v>51</v>
      </c>
      <c r="B138" s="67"/>
      <c r="C138" s="67"/>
      <c r="D138" s="67"/>
      <c r="E138" s="67"/>
      <c r="F138" s="85"/>
      <c r="G138" s="85"/>
      <c r="H138" s="30"/>
      <c r="I138" s="30"/>
      <c r="L138" s="3">
        <v>-39717.8</v>
      </c>
    </row>
    <row r="139" spans="1:9" ht="12.75">
      <c r="A139" s="67" t="s">
        <v>52</v>
      </c>
      <c r="B139" s="67"/>
      <c r="C139" s="67"/>
      <c r="D139" s="67"/>
      <c r="E139" s="67"/>
      <c r="F139" s="85"/>
      <c r="G139" s="85"/>
      <c r="H139" s="30"/>
      <c r="I139" s="30"/>
    </row>
    <row r="140" spans="1:9" ht="12.75">
      <c r="A140" s="131" t="s">
        <v>53</v>
      </c>
      <c r="B140" s="131"/>
      <c r="C140" s="131"/>
      <c r="D140" s="131"/>
      <c r="E140" s="131"/>
      <c r="F140" s="106"/>
      <c r="G140" s="106"/>
      <c r="H140" s="30"/>
      <c r="I140" s="30"/>
    </row>
    <row r="141" spans="1:9" ht="12.75">
      <c r="A141" s="67" t="s">
        <v>54</v>
      </c>
      <c r="B141" s="67"/>
      <c r="C141" s="67"/>
      <c r="D141" s="67"/>
      <c r="E141" s="67"/>
      <c r="F141" s="85"/>
      <c r="G141" s="85"/>
      <c r="H141" s="30"/>
      <c r="I141" s="30"/>
    </row>
    <row r="142" spans="1:9" ht="12.75">
      <c r="A142" s="67" t="s">
        <v>55</v>
      </c>
      <c r="B142" s="67"/>
      <c r="C142" s="67"/>
      <c r="D142" s="67"/>
      <c r="E142" s="67"/>
      <c r="F142" s="85"/>
      <c r="G142" s="85"/>
      <c r="H142" s="30"/>
      <c r="I142" s="30"/>
    </row>
    <row r="143" spans="1:9" ht="12.75">
      <c r="A143" s="67" t="s">
        <v>56</v>
      </c>
      <c r="B143" s="67"/>
      <c r="C143" s="67"/>
      <c r="D143" s="67"/>
      <c r="E143" s="67"/>
      <c r="F143" s="85"/>
      <c r="G143" s="85"/>
      <c r="H143" s="30"/>
      <c r="I143" s="30"/>
    </row>
    <row r="144" spans="1:9" ht="12.75">
      <c r="A144" s="67" t="s">
        <v>57</v>
      </c>
      <c r="B144" s="67"/>
      <c r="C144" s="67"/>
      <c r="D144" s="67"/>
      <c r="E144" s="67"/>
      <c r="F144" s="85"/>
      <c r="G144" s="85"/>
      <c r="H144" s="30"/>
      <c r="I144" s="30"/>
    </row>
    <row r="145" spans="1:9" ht="12.75">
      <c r="A145" s="67" t="s">
        <v>58</v>
      </c>
      <c r="B145" s="67"/>
      <c r="C145" s="67"/>
      <c r="D145" s="67"/>
      <c r="E145" s="67"/>
      <c r="F145" s="85"/>
      <c r="G145" s="85"/>
      <c r="H145" s="30"/>
      <c r="I145" s="30"/>
    </row>
    <row r="146" spans="1:9" ht="12.75">
      <c r="A146" s="67" t="s">
        <v>59</v>
      </c>
      <c r="B146" s="67"/>
      <c r="C146" s="67"/>
      <c r="D146" s="67"/>
      <c r="E146" s="67"/>
      <c r="F146" s="85"/>
      <c r="G146" s="85"/>
      <c r="H146" s="30"/>
      <c r="I146" s="30"/>
    </row>
    <row r="147" spans="1:9" ht="12.75">
      <c r="A147" s="67" t="s">
        <v>60</v>
      </c>
      <c r="B147" s="67"/>
      <c r="C147" s="67"/>
      <c r="D147" s="67"/>
      <c r="E147" s="67"/>
      <c r="F147" s="85"/>
      <c r="G147" s="85"/>
      <c r="H147" s="30"/>
      <c r="I147" s="30"/>
    </row>
    <row r="148" spans="1:9" ht="12.75">
      <c r="A148" s="67" t="s">
        <v>61</v>
      </c>
      <c r="B148" s="67"/>
      <c r="C148" s="67"/>
      <c r="D148" s="67"/>
      <c r="E148" s="67"/>
      <c r="F148" s="85"/>
      <c r="G148" s="85"/>
      <c r="H148" s="30"/>
      <c r="I148" s="30"/>
    </row>
    <row r="149" spans="1:9" ht="12.75">
      <c r="A149" s="67" t="s">
        <v>62</v>
      </c>
      <c r="B149" s="67"/>
      <c r="C149" s="67"/>
      <c r="D149" s="67"/>
      <c r="E149" s="67"/>
      <c r="F149" s="85"/>
      <c r="G149" s="85"/>
      <c r="H149" s="30"/>
      <c r="I149" s="30"/>
    </row>
    <row r="150" spans="1:9" ht="12.75">
      <c r="A150" s="67" t="s">
        <v>63</v>
      </c>
      <c r="B150" s="67"/>
      <c r="C150" s="67"/>
      <c r="D150" s="67"/>
      <c r="E150" s="67"/>
      <c r="F150" s="85"/>
      <c r="G150" s="85"/>
      <c r="H150" s="30"/>
      <c r="I150" s="30"/>
    </row>
    <row r="151" spans="1:21" s="6" customFormat="1" ht="14.25" customHeight="1">
      <c r="A151" s="13"/>
      <c r="B151" s="13"/>
      <c r="C151" s="13"/>
      <c r="D151" s="13"/>
      <c r="E151" s="13"/>
      <c r="N151" s="45"/>
      <c r="U151" s="40"/>
    </row>
    <row r="152" spans="1:7" ht="12.75">
      <c r="A152" s="74" t="s">
        <v>138</v>
      </c>
      <c r="B152" s="74"/>
      <c r="C152" s="74"/>
      <c r="D152" s="74"/>
      <c r="E152" s="74"/>
      <c r="F152" s="74"/>
      <c r="G152" s="74"/>
    </row>
    <row r="153" spans="1:7" ht="15.75" customHeight="1">
      <c r="A153" s="66" t="s">
        <v>22</v>
      </c>
      <c r="B153" s="66"/>
      <c r="C153" s="66"/>
      <c r="D153" s="66" t="s">
        <v>64</v>
      </c>
      <c r="E153" s="66" t="s">
        <v>65</v>
      </c>
      <c r="F153" s="66" t="s">
        <v>66</v>
      </c>
      <c r="G153" s="66"/>
    </row>
    <row r="154" spans="1:7" ht="97.5" customHeight="1">
      <c r="A154" s="66"/>
      <c r="B154" s="66"/>
      <c r="C154" s="66"/>
      <c r="D154" s="66"/>
      <c r="E154" s="66"/>
      <c r="F154" s="8" t="s">
        <v>67</v>
      </c>
      <c r="G154" s="8" t="s">
        <v>68</v>
      </c>
    </row>
    <row r="155" spans="1:25" ht="28.5" customHeight="1">
      <c r="A155" s="83" t="s">
        <v>69</v>
      </c>
      <c r="B155" s="83"/>
      <c r="C155" s="83"/>
      <c r="D155" s="8" t="s">
        <v>70</v>
      </c>
      <c r="E155" s="64">
        <f>F155+G155</f>
        <v>2072210.58</v>
      </c>
      <c r="F155" s="64">
        <v>2072210.58</v>
      </c>
      <c r="G155" s="15">
        <v>0</v>
      </c>
      <c r="H155" s="16"/>
      <c r="L155" s="30">
        <f>F155+L156</f>
        <v>60194388.97</v>
      </c>
      <c r="N155" s="46"/>
      <c r="R155" s="3">
        <v>0</v>
      </c>
      <c r="S155" s="53">
        <f aca="true" t="shared" si="0" ref="S155:S213">F155-R155</f>
        <v>2072210.58</v>
      </c>
      <c r="V155" s="30"/>
      <c r="X155" s="3">
        <v>2072210.58</v>
      </c>
      <c r="Y155" s="30">
        <f>F155-X155</f>
        <v>0</v>
      </c>
    </row>
    <row r="156" spans="1:25" ht="12.75">
      <c r="A156" s="98" t="s">
        <v>71</v>
      </c>
      <c r="B156" s="98"/>
      <c r="C156" s="98"/>
      <c r="D156" s="8" t="s">
        <v>70</v>
      </c>
      <c r="E156" s="17">
        <f>F156+G156</f>
        <v>58122178.39</v>
      </c>
      <c r="F156" s="17">
        <f>F158+F159+F160+F161+F166</f>
        <v>58122178.39</v>
      </c>
      <c r="G156" s="17">
        <f>G158+G159+G160+G161</f>
        <v>0</v>
      </c>
      <c r="H156" s="16"/>
      <c r="L156" s="30">
        <f>L158+L159+L161</f>
        <v>58122178.39</v>
      </c>
      <c r="M156" s="43">
        <f aca="true" t="shared" si="1" ref="M156:M203">F156-L156</f>
        <v>0</v>
      </c>
      <c r="N156" s="46"/>
      <c r="R156" s="3">
        <v>42080583.54</v>
      </c>
      <c r="S156" s="53">
        <f t="shared" si="0"/>
        <v>16041594.850000001</v>
      </c>
      <c r="V156" s="30"/>
      <c r="X156" s="3">
        <v>58073266.199999996</v>
      </c>
      <c r="Y156" s="65">
        <f aca="true" t="shared" si="2" ref="Y156:Y219">F156-X156</f>
        <v>48912.19000000507</v>
      </c>
    </row>
    <row r="157" spans="1:25" ht="12.75">
      <c r="A157" s="83" t="s">
        <v>72</v>
      </c>
      <c r="B157" s="83"/>
      <c r="C157" s="83"/>
      <c r="D157" s="8" t="s">
        <v>70</v>
      </c>
      <c r="E157" s="15"/>
      <c r="F157" s="18"/>
      <c r="G157" s="18"/>
      <c r="M157" s="43">
        <f t="shared" si="1"/>
        <v>0</v>
      </c>
      <c r="N157" s="46"/>
      <c r="S157" s="30">
        <f t="shared" si="0"/>
        <v>0</v>
      </c>
      <c r="V157" s="30"/>
      <c r="Y157" s="30">
        <f t="shared" si="2"/>
        <v>0</v>
      </c>
    </row>
    <row r="158" spans="1:25" ht="25.5" customHeight="1">
      <c r="A158" s="83" t="s">
        <v>201</v>
      </c>
      <c r="B158" s="83"/>
      <c r="C158" s="83"/>
      <c r="D158" s="8" t="s">
        <v>70</v>
      </c>
      <c r="E158" s="15">
        <f>F158+G158</f>
        <v>38215290.07</v>
      </c>
      <c r="F158" s="15">
        <f>F221</f>
        <v>38215290.07</v>
      </c>
      <c r="G158" s="15">
        <f>G223</f>
        <v>0</v>
      </c>
      <c r="H158" s="30">
        <v>30200008.89</v>
      </c>
      <c r="L158" s="30">
        <f>F221</f>
        <v>38215290.07</v>
      </c>
      <c r="M158" s="43">
        <f t="shared" si="1"/>
        <v>0</v>
      </c>
      <c r="N158" s="46"/>
      <c r="R158" s="3">
        <v>32915579.139999997</v>
      </c>
      <c r="S158" s="30">
        <f t="shared" si="0"/>
        <v>5299710.930000003</v>
      </c>
      <c r="V158" s="30"/>
      <c r="X158" s="3">
        <v>38166377.879999995</v>
      </c>
      <c r="Y158" s="65">
        <f t="shared" si="2"/>
        <v>48912.19000000507</v>
      </c>
    </row>
    <row r="159" spans="1:25" ht="12.75">
      <c r="A159" s="93" t="s">
        <v>120</v>
      </c>
      <c r="B159" s="94"/>
      <c r="C159" s="95"/>
      <c r="D159" s="8" t="s">
        <v>70</v>
      </c>
      <c r="E159" s="15">
        <f>F159+G159</f>
        <v>12906888.32</v>
      </c>
      <c r="F159" s="15">
        <f>F253</f>
        <v>12906888.32</v>
      </c>
      <c r="G159" s="15">
        <f>G253</f>
        <v>0</v>
      </c>
      <c r="L159" s="30">
        <f>F253</f>
        <v>12906888.32</v>
      </c>
      <c r="M159" s="43">
        <f t="shared" si="1"/>
        <v>0</v>
      </c>
      <c r="N159" s="46"/>
      <c r="R159" s="3">
        <v>2165004.4</v>
      </c>
      <c r="S159" s="53">
        <f t="shared" si="0"/>
        <v>10741883.92</v>
      </c>
      <c r="V159" s="30"/>
      <c r="X159" s="3">
        <v>12906888.32</v>
      </c>
      <c r="Y159" s="30">
        <f t="shared" si="2"/>
        <v>0</v>
      </c>
    </row>
    <row r="160" spans="1:25" ht="12.75">
      <c r="A160" s="93" t="s">
        <v>202</v>
      </c>
      <c r="B160" s="94"/>
      <c r="C160" s="95"/>
      <c r="D160" s="8" t="s">
        <v>70</v>
      </c>
      <c r="E160" s="15">
        <f>F160+G160</f>
        <v>0</v>
      </c>
      <c r="F160" s="15">
        <f>F372</f>
        <v>0</v>
      </c>
      <c r="G160" s="15">
        <f>G372</f>
        <v>0</v>
      </c>
      <c r="M160" s="43">
        <f t="shared" si="1"/>
        <v>0</v>
      </c>
      <c r="N160" s="46"/>
      <c r="R160" s="3">
        <v>0</v>
      </c>
      <c r="S160" s="30">
        <f t="shared" si="0"/>
        <v>0</v>
      </c>
      <c r="V160" s="30"/>
      <c r="X160" s="3">
        <v>0</v>
      </c>
      <c r="Y160" s="30">
        <f t="shared" si="2"/>
        <v>0</v>
      </c>
    </row>
    <row r="161" spans="1:25" ht="68.25" customHeight="1">
      <c r="A161" s="83" t="s">
        <v>139</v>
      </c>
      <c r="B161" s="83"/>
      <c r="C161" s="83"/>
      <c r="D161" s="8" t="s">
        <v>70</v>
      </c>
      <c r="E161" s="15">
        <f>F161+G161</f>
        <v>7000000</v>
      </c>
      <c r="F161" s="15">
        <f>F381</f>
        <v>7000000</v>
      </c>
      <c r="G161" s="15">
        <f>G381</f>
        <v>0</v>
      </c>
      <c r="L161" s="30">
        <f>F381</f>
        <v>7000000</v>
      </c>
      <c r="M161" s="43">
        <f t="shared" si="1"/>
        <v>0</v>
      </c>
      <c r="N161" s="46"/>
      <c r="R161" s="3">
        <v>7000000</v>
      </c>
      <c r="S161" s="30">
        <f t="shared" si="0"/>
        <v>0</v>
      </c>
      <c r="V161" s="30"/>
      <c r="X161" s="3">
        <v>7000000</v>
      </c>
      <c r="Y161" s="30">
        <f t="shared" si="2"/>
        <v>0</v>
      </c>
    </row>
    <row r="162" spans="1:25" ht="12.75">
      <c r="A162" s="83" t="s">
        <v>72</v>
      </c>
      <c r="B162" s="83"/>
      <c r="C162" s="83"/>
      <c r="D162" s="8" t="s">
        <v>70</v>
      </c>
      <c r="E162" s="15"/>
      <c r="F162" s="18"/>
      <c r="G162" s="18"/>
      <c r="L162" s="30">
        <f>F382</f>
        <v>0</v>
      </c>
      <c r="M162" s="43">
        <f t="shared" si="1"/>
        <v>0</v>
      </c>
      <c r="N162" s="46"/>
      <c r="S162" s="30">
        <f t="shared" si="0"/>
        <v>0</v>
      </c>
      <c r="V162" s="30"/>
      <c r="Y162" s="30">
        <f t="shared" si="2"/>
        <v>0</v>
      </c>
    </row>
    <row r="163" spans="1:25" ht="92.25" customHeight="1">
      <c r="A163" s="93" t="s">
        <v>224</v>
      </c>
      <c r="B163" s="94"/>
      <c r="C163" s="95"/>
      <c r="D163" s="8" t="s">
        <v>70</v>
      </c>
      <c r="E163" s="15">
        <f>F163+G163</f>
        <v>5950000</v>
      </c>
      <c r="F163" s="15">
        <f>F383</f>
        <v>5950000</v>
      </c>
      <c r="G163" s="15">
        <v>0</v>
      </c>
      <c r="L163" s="30">
        <f>F383</f>
        <v>5950000</v>
      </c>
      <c r="M163" s="43">
        <f t="shared" si="1"/>
        <v>0</v>
      </c>
      <c r="N163" s="46"/>
      <c r="R163" s="3">
        <v>5950000</v>
      </c>
      <c r="S163" s="30">
        <f t="shared" si="0"/>
        <v>0</v>
      </c>
      <c r="V163" s="30"/>
      <c r="X163" s="3">
        <v>5950000</v>
      </c>
      <c r="Y163" s="30">
        <f t="shared" si="2"/>
        <v>0</v>
      </c>
    </row>
    <row r="164" spans="1:25" ht="27.75" customHeight="1">
      <c r="A164" s="93" t="s">
        <v>222</v>
      </c>
      <c r="B164" s="94"/>
      <c r="C164" s="95"/>
      <c r="D164" s="8" t="s">
        <v>70</v>
      </c>
      <c r="E164" s="15">
        <f>F164+G164</f>
        <v>1050000</v>
      </c>
      <c r="F164" s="15">
        <f>F384</f>
        <v>1050000</v>
      </c>
      <c r="G164" s="15">
        <v>0</v>
      </c>
      <c r="L164" s="30">
        <f>F384</f>
        <v>1050000</v>
      </c>
      <c r="M164" s="43">
        <f t="shared" si="1"/>
        <v>0</v>
      </c>
      <c r="N164" s="46"/>
      <c r="R164" s="3">
        <v>1050000</v>
      </c>
      <c r="S164" s="30">
        <f t="shared" si="0"/>
        <v>0</v>
      </c>
      <c r="V164" s="30"/>
      <c r="X164" s="3">
        <v>1050000</v>
      </c>
      <c r="Y164" s="30">
        <f t="shared" si="2"/>
        <v>0</v>
      </c>
    </row>
    <row r="165" spans="1:25" ht="12" customHeight="1">
      <c r="A165" s="93"/>
      <c r="B165" s="72"/>
      <c r="C165" s="73"/>
      <c r="D165" s="8"/>
      <c r="E165" s="15"/>
      <c r="F165" s="15"/>
      <c r="G165" s="15"/>
      <c r="L165" s="30"/>
      <c r="M165" s="43"/>
      <c r="N165" s="46"/>
      <c r="S165" s="30"/>
      <c r="V165" s="30"/>
      <c r="Y165" s="30">
        <f t="shared" si="2"/>
        <v>0</v>
      </c>
    </row>
    <row r="166" spans="1:25" ht="28.5" customHeight="1">
      <c r="A166" s="83" t="s">
        <v>73</v>
      </c>
      <c r="B166" s="83"/>
      <c r="C166" s="83"/>
      <c r="D166" s="8" t="s">
        <v>70</v>
      </c>
      <c r="E166" s="15">
        <f>E416+G166</f>
        <v>0</v>
      </c>
      <c r="F166" s="15">
        <f>F416</f>
        <v>0</v>
      </c>
      <c r="G166" s="15">
        <f>G416</f>
        <v>0</v>
      </c>
      <c r="M166" s="43">
        <f t="shared" si="1"/>
        <v>0</v>
      </c>
      <c r="N166" s="46"/>
      <c r="R166" s="3">
        <v>0</v>
      </c>
      <c r="S166" s="30">
        <f t="shared" si="0"/>
        <v>0</v>
      </c>
      <c r="V166" s="30"/>
      <c r="X166" s="3">
        <v>0</v>
      </c>
      <c r="Y166" s="30">
        <f t="shared" si="2"/>
        <v>0</v>
      </c>
    </row>
    <row r="167" spans="1:25" ht="12.75" hidden="1">
      <c r="A167" s="99" t="s">
        <v>72</v>
      </c>
      <c r="B167" s="100"/>
      <c r="C167" s="101"/>
      <c r="D167" s="11" t="s">
        <v>70</v>
      </c>
      <c r="E167" s="19"/>
      <c r="F167" s="20"/>
      <c r="G167" s="20"/>
      <c r="M167" s="43">
        <f t="shared" si="1"/>
        <v>0</v>
      </c>
      <c r="N167" s="46"/>
      <c r="S167" s="30">
        <f t="shared" si="0"/>
        <v>0</v>
      </c>
      <c r="V167" s="30"/>
      <c r="Y167" s="30">
        <f t="shared" si="2"/>
        <v>0</v>
      </c>
    </row>
    <row r="168" spans="1:25" ht="12.75" hidden="1">
      <c r="A168" s="93" t="s">
        <v>118</v>
      </c>
      <c r="B168" s="94"/>
      <c r="C168" s="95"/>
      <c r="D168" s="11" t="s">
        <v>70</v>
      </c>
      <c r="E168" s="15">
        <f>F168</f>
        <v>0</v>
      </c>
      <c r="F168" s="15">
        <v>0</v>
      </c>
      <c r="G168" s="15">
        <v>0</v>
      </c>
      <c r="M168" s="43">
        <f t="shared" si="1"/>
        <v>0</v>
      </c>
      <c r="N168" s="46"/>
      <c r="R168" s="3">
        <v>0</v>
      </c>
      <c r="S168" s="30">
        <f t="shared" si="0"/>
        <v>0</v>
      </c>
      <c r="V168" s="30"/>
      <c r="X168" s="3">
        <v>0</v>
      </c>
      <c r="Y168" s="30">
        <f t="shared" si="2"/>
        <v>0</v>
      </c>
    </row>
    <row r="169" spans="1:25" ht="12.75" hidden="1">
      <c r="A169" s="93" t="s">
        <v>74</v>
      </c>
      <c r="B169" s="94"/>
      <c r="C169" s="95"/>
      <c r="D169" s="11" t="s">
        <v>70</v>
      </c>
      <c r="E169" s="15"/>
      <c r="F169" s="18"/>
      <c r="G169" s="18"/>
      <c r="M169" s="43">
        <f t="shared" si="1"/>
        <v>0</v>
      </c>
      <c r="N169" s="46"/>
      <c r="S169" s="30">
        <f t="shared" si="0"/>
        <v>0</v>
      </c>
      <c r="V169" s="30"/>
      <c r="Y169" s="30">
        <f t="shared" si="2"/>
        <v>0</v>
      </c>
    </row>
    <row r="170" spans="1:25" ht="12.75" hidden="1">
      <c r="A170" s="89" t="s">
        <v>75</v>
      </c>
      <c r="B170" s="90"/>
      <c r="C170" s="77"/>
      <c r="D170" s="11" t="s">
        <v>70</v>
      </c>
      <c r="E170" s="15"/>
      <c r="F170" s="18"/>
      <c r="G170" s="18"/>
      <c r="M170" s="43">
        <f t="shared" si="1"/>
        <v>0</v>
      </c>
      <c r="N170" s="46"/>
      <c r="S170" s="30">
        <f t="shared" si="0"/>
        <v>0</v>
      </c>
      <c r="V170" s="30"/>
      <c r="Y170" s="30">
        <f t="shared" si="2"/>
        <v>0</v>
      </c>
    </row>
    <row r="171" spans="1:25" ht="12.75" hidden="1">
      <c r="A171" s="89" t="s">
        <v>72</v>
      </c>
      <c r="B171" s="70"/>
      <c r="C171" s="71"/>
      <c r="D171" s="11"/>
      <c r="E171" s="15"/>
      <c r="F171" s="18"/>
      <c r="G171" s="18"/>
      <c r="M171" s="43"/>
      <c r="N171" s="46"/>
      <c r="S171" s="30"/>
      <c r="V171" s="30"/>
      <c r="Y171" s="30">
        <f t="shared" si="2"/>
        <v>0</v>
      </c>
    </row>
    <row r="172" spans="1:25" ht="12.75" hidden="1">
      <c r="A172" s="89" t="s">
        <v>203</v>
      </c>
      <c r="B172" s="70"/>
      <c r="C172" s="71"/>
      <c r="D172" s="11"/>
      <c r="E172" s="15"/>
      <c r="F172" s="18"/>
      <c r="G172" s="18"/>
      <c r="M172" s="43"/>
      <c r="N172" s="46"/>
      <c r="S172" s="30"/>
      <c r="V172" s="30"/>
      <c r="Y172" s="30">
        <f t="shared" si="2"/>
        <v>0</v>
      </c>
    </row>
    <row r="173" spans="1:25" ht="12.75" hidden="1">
      <c r="A173" s="89" t="s">
        <v>74</v>
      </c>
      <c r="B173" s="70"/>
      <c r="C173" s="71"/>
      <c r="D173" s="11"/>
      <c r="E173" s="15"/>
      <c r="F173" s="18"/>
      <c r="G173" s="18"/>
      <c r="M173" s="43"/>
      <c r="N173" s="46"/>
      <c r="S173" s="30"/>
      <c r="V173" s="30"/>
      <c r="Y173" s="30">
        <f t="shared" si="2"/>
        <v>0</v>
      </c>
    </row>
    <row r="174" spans="1:25" ht="12.75" hidden="1">
      <c r="A174" s="89" t="s">
        <v>75</v>
      </c>
      <c r="B174" s="70"/>
      <c r="C174" s="71"/>
      <c r="D174" s="11"/>
      <c r="E174" s="15"/>
      <c r="F174" s="18"/>
      <c r="G174" s="18"/>
      <c r="M174" s="43"/>
      <c r="N174" s="46"/>
      <c r="S174" s="30"/>
      <c r="V174" s="30"/>
      <c r="Y174" s="30">
        <f t="shared" si="2"/>
        <v>0</v>
      </c>
    </row>
    <row r="175" spans="1:25" ht="26.25" customHeight="1">
      <c r="A175" s="83" t="s">
        <v>76</v>
      </c>
      <c r="B175" s="83"/>
      <c r="C175" s="83"/>
      <c r="D175" s="8" t="s">
        <v>70</v>
      </c>
      <c r="E175" s="35">
        <f>F175</f>
        <v>0</v>
      </c>
      <c r="F175" s="35">
        <v>0</v>
      </c>
      <c r="G175" s="15">
        <v>0</v>
      </c>
      <c r="M175" s="43">
        <f t="shared" si="1"/>
        <v>0</v>
      </c>
      <c r="N175" s="46"/>
      <c r="R175" s="3">
        <v>0</v>
      </c>
      <c r="S175" s="53">
        <f t="shared" si="0"/>
        <v>0</v>
      </c>
      <c r="V175" s="30"/>
      <c r="X175" s="3">
        <v>0</v>
      </c>
      <c r="Y175" s="30">
        <f t="shared" si="2"/>
        <v>0</v>
      </c>
    </row>
    <row r="176" spans="1:25" s="22" customFormat="1" ht="13.5" customHeight="1">
      <c r="A176" s="98" t="s">
        <v>77</v>
      </c>
      <c r="B176" s="98"/>
      <c r="C176" s="98"/>
      <c r="D176" s="21">
        <v>900</v>
      </c>
      <c r="E176" s="17">
        <f>F176+G176</f>
        <v>60194388.97</v>
      </c>
      <c r="F176" s="17">
        <f>F178+F183+F191+F194+F197+F198</f>
        <v>60194388.97</v>
      </c>
      <c r="G176" s="17">
        <f>G178+G183+G191+G194+G197+G198</f>
        <v>0</v>
      </c>
      <c r="L176" s="43">
        <f>F223+F386+F260</f>
        <v>60194388.97</v>
      </c>
      <c r="M176" s="43">
        <f t="shared" si="1"/>
        <v>0</v>
      </c>
      <c r="N176" s="46"/>
      <c r="R176" s="22">
        <v>42080583.54</v>
      </c>
      <c r="S176" s="53">
        <f t="shared" si="0"/>
        <v>18113805.43</v>
      </c>
      <c r="U176" s="43"/>
      <c r="V176" s="30"/>
      <c r="X176" s="22">
        <v>60145476.78</v>
      </c>
      <c r="Y176" s="65">
        <f t="shared" si="2"/>
        <v>48912.189999997616</v>
      </c>
    </row>
    <row r="177" spans="1:25" ht="14.25" customHeight="1">
      <c r="A177" s="83" t="s">
        <v>72</v>
      </c>
      <c r="B177" s="83"/>
      <c r="C177" s="83"/>
      <c r="D177" s="8"/>
      <c r="E177" s="15"/>
      <c r="F177" s="18"/>
      <c r="G177" s="18"/>
      <c r="L177" s="43">
        <f aca="true" t="shared" si="3" ref="L177:L196">F224+F387</f>
        <v>0</v>
      </c>
      <c r="M177" s="43">
        <f t="shared" si="1"/>
        <v>0</v>
      </c>
      <c r="N177" s="46"/>
      <c r="S177" s="30">
        <f t="shared" si="0"/>
        <v>0</v>
      </c>
      <c r="V177" s="30"/>
      <c r="Y177" s="30">
        <f t="shared" si="2"/>
        <v>0</v>
      </c>
    </row>
    <row r="178" spans="1:25" ht="26.25" customHeight="1">
      <c r="A178" s="97" t="s">
        <v>78</v>
      </c>
      <c r="B178" s="97"/>
      <c r="C178" s="97"/>
      <c r="D178" s="23">
        <v>210</v>
      </c>
      <c r="E178" s="15">
        <f>F178+G178</f>
        <v>28260860.56</v>
      </c>
      <c r="F178" s="15">
        <f>F180+F181+F182</f>
        <v>28260860.56</v>
      </c>
      <c r="G178" s="15">
        <f>G180+G181+G182</f>
        <v>0</v>
      </c>
      <c r="L178" s="43">
        <f t="shared" si="3"/>
        <v>28260860.56</v>
      </c>
      <c r="M178" s="43">
        <f t="shared" si="1"/>
        <v>0</v>
      </c>
      <c r="N178" s="46"/>
      <c r="R178" s="3">
        <v>22015306.080000002</v>
      </c>
      <c r="S178" s="30">
        <f t="shared" si="0"/>
        <v>6245554.479999997</v>
      </c>
      <c r="V178" s="30"/>
      <c r="X178" s="3">
        <v>28211948.369999997</v>
      </c>
      <c r="Y178" s="65">
        <f t="shared" si="2"/>
        <v>48912.19000000134</v>
      </c>
    </row>
    <row r="179" spans="1:25" ht="12.75" customHeight="1">
      <c r="A179" s="67" t="s">
        <v>24</v>
      </c>
      <c r="B179" s="67"/>
      <c r="C179" s="67"/>
      <c r="D179" s="14"/>
      <c r="E179" s="15"/>
      <c r="F179" s="18"/>
      <c r="G179" s="18"/>
      <c r="L179" s="43">
        <f t="shared" si="3"/>
        <v>0</v>
      </c>
      <c r="M179" s="43">
        <f t="shared" si="1"/>
        <v>0</v>
      </c>
      <c r="N179" s="46"/>
      <c r="S179" s="30">
        <f t="shared" si="0"/>
        <v>0</v>
      </c>
      <c r="V179" s="30"/>
      <c r="Y179" s="30">
        <f t="shared" si="2"/>
        <v>0</v>
      </c>
    </row>
    <row r="180" spans="1:25" ht="12.75">
      <c r="A180" s="83" t="s">
        <v>79</v>
      </c>
      <c r="B180" s="83"/>
      <c r="C180" s="83"/>
      <c r="D180" s="23">
        <v>211</v>
      </c>
      <c r="E180" s="15">
        <f>F180+G180</f>
        <v>21589939.27</v>
      </c>
      <c r="F180" s="15">
        <f aca="true" t="shared" si="4" ref="F180:G182">F227+F292+F390+F426</f>
        <v>21589939.27</v>
      </c>
      <c r="G180" s="15">
        <f t="shared" si="4"/>
        <v>0</v>
      </c>
      <c r="L180" s="43">
        <f t="shared" si="3"/>
        <v>21589939.27</v>
      </c>
      <c r="M180" s="43">
        <f t="shared" si="1"/>
        <v>0</v>
      </c>
      <c r="N180" s="46"/>
      <c r="R180" s="3">
        <v>16892688.78</v>
      </c>
      <c r="S180" s="30">
        <f t="shared" si="0"/>
        <v>4697250.489999998</v>
      </c>
      <c r="V180" s="30"/>
      <c r="X180" s="3">
        <v>21589939.27</v>
      </c>
      <c r="Y180" s="30">
        <f t="shared" si="2"/>
        <v>0</v>
      </c>
    </row>
    <row r="181" spans="1:25" ht="12.75">
      <c r="A181" s="96" t="s">
        <v>80</v>
      </c>
      <c r="B181" s="96"/>
      <c r="C181" s="96"/>
      <c r="D181" s="23">
        <v>212</v>
      </c>
      <c r="E181" s="15">
        <f>F181+G181</f>
        <v>101850</v>
      </c>
      <c r="F181" s="15">
        <f t="shared" si="4"/>
        <v>101850</v>
      </c>
      <c r="G181" s="15">
        <f t="shared" si="4"/>
        <v>0</v>
      </c>
      <c r="L181" s="43">
        <f t="shared" si="3"/>
        <v>101850</v>
      </c>
      <c r="M181" s="43">
        <f t="shared" si="1"/>
        <v>0</v>
      </c>
      <c r="N181" s="46"/>
      <c r="R181" s="3">
        <v>35900</v>
      </c>
      <c r="S181" s="30">
        <f t="shared" si="0"/>
        <v>65950</v>
      </c>
      <c r="V181" s="30"/>
      <c r="X181" s="3">
        <v>101850</v>
      </c>
      <c r="Y181" s="30">
        <f t="shared" si="2"/>
        <v>0</v>
      </c>
    </row>
    <row r="182" spans="1:25" ht="12.75">
      <c r="A182" s="83" t="s">
        <v>81</v>
      </c>
      <c r="B182" s="83"/>
      <c r="C182" s="83"/>
      <c r="D182" s="23">
        <v>213</v>
      </c>
      <c r="E182" s="15">
        <f>F182+G182</f>
        <v>6569071.29</v>
      </c>
      <c r="F182" s="15">
        <f t="shared" si="4"/>
        <v>6569071.29</v>
      </c>
      <c r="G182" s="15">
        <f t="shared" si="4"/>
        <v>0</v>
      </c>
      <c r="L182" s="43">
        <f t="shared" si="3"/>
        <v>6569071.29</v>
      </c>
      <c r="M182" s="43">
        <f t="shared" si="1"/>
        <v>0</v>
      </c>
      <c r="N182" s="46"/>
      <c r="R182" s="3">
        <v>5086717.3</v>
      </c>
      <c r="S182" s="30">
        <f t="shared" si="0"/>
        <v>1482353.9900000002</v>
      </c>
      <c r="V182" s="30"/>
      <c r="X182" s="3">
        <v>6520159.1</v>
      </c>
      <c r="Y182" s="65">
        <f t="shared" si="2"/>
        <v>48912.19000000041</v>
      </c>
    </row>
    <row r="183" spans="1:25" ht="12.75">
      <c r="A183" s="83" t="s">
        <v>82</v>
      </c>
      <c r="B183" s="83"/>
      <c r="C183" s="83"/>
      <c r="D183" s="23">
        <v>220</v>
      </c>
      <c r="E183" s="15">
        <f>F183+G183</f>
        <v>18024441.68</v>
      </c>
      <c r="F183" s="15">
        <f>F185+F186+F187+F188+F189+F190</f>
        <v>18024441.68</v>
      </c>
      <c r="G183" s="15">
        <f>G185+G186+G187+G188+G189+G190</f>
        <v>0</v>
      </c>
      <c r="L183" s="43">
        <f t="shared" si="3"/>
        <v>10518285.58</v>
      </c>
      <c r="M183" s="43">
        <f t="shared" si="1"/>
        <v>7506156.1</v>
      </c>
      <c r="N183" s="46"/>
      <c r="R183" s="3">
        <v>8640293.32</v>
      </c>
      <c r="S183" s="53">
        <f t="shared" si="0"/>
        <v>9384148.36</v>
      </c>
      <c r="V183" s="30"/>
      <c r="X183" s="3">
        <v>18024441.68</v>
      </c>
      <c r="Y183" s="30">
        <f t="shared" si="2"/>
        <v>0</v>
      </c>
    </row>
    <row r="184" spans="1:25" ht="12.75">
      <c r="A184" s="89" t="s">
        <v>24</v>
      </c>
      <c r="B184" s="90"/>
      <c r="C184" s="90"/>
      <c r="D184" s="23"/>
      <c r="E184" s="15"/>
      <c r="F184" s="18"/>
      <c r="G184" s="18"/>
      <c r="L184" s="43">
        <f t="shared" si="3"/>
        <v>0</v>
      </c>
      <c r="M184" s="43">
        <f t="shared" si="1"/>
        <v>0</v>
      </c>
      <c r="N184" s="46"/>
      <c r="S184" s="30">
        <f t="shared" si="0"/>
        <v>0</v>
      </c>
      <c r="V184" s="30"/>
      <c r="Y184" s="30">
        <f t="shared" si="2"/>
        <v>0</v>
      </c>
    </row>
    <row r="185" spans="1:25" ht="13.5" customHeight="1">
      <c r="A185" s="83" t="s">
        <v>83</v>
      </c>
      <c r="B185" s="83"/>
      <c r="C185" s="83"/>
      <c r="D185" s="23">
        <v>221</v>
      </c>
      <c r="E185" s="15">
        <f aca="true" t="shared" si="5" ref="E185:E191">F185+G185</f>
        <v>261600.4</v>
      </c>
      <c r="F185" s="15">
        <f aca="true" t="shared" si="6" ref="F185:G188">F232+F297+F395+F431</f>
        <v>261600.4</v>
      </c>
      <c r="G185" s="15">
        <f t="shared" si="6"/>
        <v>0</v>
      </c>
      <c r="L185" s="43">
        <f t="shared" si="3"/>
        <v>261600.4</v>
      </c>
      <c r="M185" s="43">
        <f t="shared" si="1"/>
        <v>0</v>
      </c>
      <c r="N185" s="46"/>
      <c r="R185" s="3">
        <v>195190</v>
      </c>
      <c r="S185" s="30">
        <f t="shared" si="0"/>
        <v>66410.4</v>
      </c>
      <c r="V185" s="30"/>
      <c r="X185" s="3">
        <v>261600.4</v>
      </c>
      <c r="Y185" s="30">
        <f t="shared" si="2"/>
        <v>0</v>
      </c>
    </row>
    <row r="186" spans="1:25" ht="12.75">
      <c r="A186" s="83" t="s">
        <v>84</v>
      </c>
      <c r="B186" s="83"/>
      <c r="C186" s="83"/>
      <c r="D186" s="23">
        <v>222</v>
      </c>
      <c r="E186" s="15">
        <f t="shared" si="5"/>
        <v>109950</v>
      </c>
      <c r="F186" s="15">
        <f t="shared" si="6"/>
        <v>109950</v>
      </c>
      <c r="G186" s="15">
        <f t="shared" si="6"/>
        <v>0</v>
      </c>
      <c r="L186" s="43">
        <f t="shared" si="3"/>
        <v>109950</v>
      </c>
      <c r="M186" s="43">
        <f t="shared" si="1"/>
        <v>0</v>
      </c>
      <c r="N186" s="46"/>
      <c r="R186" s="3">
        <v>54900</v>
      </c>
      <c r="S186" s="30">
        <f t="shared" si="0"/>
        <v>55050</v>
      </c>
      <c r="V186" s="30"/>
      <c r="X186" s="3">
        <v>109950</v>
      </c>
      <c r="Y186" s="30">
        <f t="shared" si="2"/>
        <v>0</v>
      </c>
    </row>
    <row r="187" spans="1:25" ht="12.75">
      <c r="A187" s="83" t="s">
        <v>85</v>
      </c>
      <c r="B187" s="83"/>
      <c r="C187" s="83"/>
      <c r="D187" s="23">
        <v>223</v>
      </c>
      <c r="E187" s="15">
        <f t="shared" si="5"/>
        <v>4283107.2299999995</v>
      </c>
      <c r="F187" s="15">
        <f t="shared" si="6"/>
        <v>4283107.2299999995</v>
      </c>
      <c r="G187" s="15">
        <f t="shared" si="6"/>
        <v>0</v>
      </c>
      <c r="L187" s="43">
        <f t="shared" si="3"/>
        <v>4283107.2299999995</v>
      </c>
      <c r="M187" s="43">
        <f t="shared" si="1"/>
        <v>0</v>
      </c>
      <c r="N187" s="46"/>
      <c r="R187" s="3">
        <v>2923741.79</v>
      </c>
      <c r="S187" s="30">
        <f t="shared" si="0"/>
        <v>1359365.4399999995</v>
      </c>
      <c r="V187" s="30"/>
      <c r="X187" s="3">
        <v>4283107.2299999995</v>
      </c>
      <c r="Y187" s="30">
        <f t="shared" si="2"/>
        <v>0</v>
      </c>
    </row>
    <row r="188" spans="1:25" ht="15.75" customHeight="1">
      <c r="A188" s="83" t="s">
        <v>86</v>
      </c>
      <c r="B188" s="83"/>
      <c r="C188" s="83"/>
      <c r="D188" s="23">
        <v>224</v>
      </c>
      <c r="E188" s="15">
        <f t="shared" si="5"/>
        <v>0</v>
      </c>
      <c r="F188" s="15">
        <f t="shared" si="6"/>
        <v>0</v>
      </c>
      <c r="G188" s="15">
        <f t="shared" si="6"/>
        <v>0</v>
      </c>
      <c r="L188" s="43">
        <f t="shared" si="3"/>
        <v>0</v>
      </c>
      <c r="M188" s="43">
        <f t="shared" si="1"/>
        <v>0</v>
      </c>
      <c r="N188" s="46"/>
      <c r="R188" s="3">
        <v>230000.04</v>
      </c>
      <c r="S188" s="30">
        <f t="shared" si="0"/>
        <v>-230000.04</v>
      </c>
      <c r="V188" s="30"/>
      <c r="X188" s="3">
        <v>0</v>
      </c>
      <c r="Y188" s="30">
        <f t="shared" si="2"/>
        <v>0</v>
      </c>
    </row>
    <row r="189" spans="1:25" ht="12.75">
      <c r="A189" s="83" t="s">
        <v>87</v>
      </c>
      <c r="B189" s="83"/>
      <c r="C189" s="83"/>
      <c r="D189" s="23">
        <v>225</v>
      </c>
      <c r="E189" s="15">
        <f t="shared" si="5"/>
        <v>7925461.09</v>
      </c>
      <c r="F189" s="15">
        <f>F236+F301+F399+F435+F355</f>
        <v>7925461.09</v>
      </c>
      <c r="G189" s="15">
        <f>G236+G301+G399+G435+G355</f>
        <v>0</v>
      </c>
      <c r="L189" s="43">
        <f t="shared" si="3"/>
        <v>2585461.09</v>
      </c>
      <c r="M189" s="43">
        <f t="shared" si="1"/>
        <v>5340000</v>
      </c>
      <c r="N189" s="46"/>
      <c r="R189" s="3">
        <v>969936.5599999999</v>
      </c>
      <c r="S189" s="53">
        <f t="shared" si="0"/>
        <v>6955524.53</v>
      </c>
      <c r="V189" s="30"/>
      <c r="X189" s="3">
        <v>7925461.09</v>
      </c>
      <c r="Y189" s="30">
        <f t="shared" si="2"/>
        <v>0</v>
      </c>
    </row>
    <row r="190" spans="1:25" ht="12.75">
      <c r="A190" s="83" t="s">
        <v>88</v>
      </c>
      <c r="B190" s="83"/>
      <c r="C190" s="83"/>
      <c r="D190" s="23">
        <v>226</v>
      </c>
      <c r="E190" s="15">
        <f t="shared" si="5"/>
        <v>5444322.96</v>
      </c>
      <c r="F190" s="15">
        <f>F237+F302+F400+F436+F329</f>
        <v>5444322.96</v>
      </c>
      <c r="G190" s="15">
        <f>G237+G302+G400+G436+G329</f>
        <v>0</v>
      </c>
      <c r="L190" s="43">
        <f t="shared" si="3"/>
        <v>3278166.86</v>
      </c>
      <c r="M190" s="43">
        <f t="shared" si="1"/>
        <v>2166156.1</v>
      </c>
      <c r="N190" s="46"/>
      <c r="R190" s="3">
        <v>4266524.93</v>
      </c>
      <c r="S190" s="30">
        <f t="shared" si="0"/>
        <v>1177798.0300000003</v>
      </c>
      <c r="V190" s="30"/>
      <c r="X190" s="3">
        <v>5444322.96</v>
      </c>
      <c r="Y190" s="30">
        <f t="shared" si="2"/>
        <v>0</v>
      </c>
    </row>
    <row r="191" spans="1:25" ht="27" customHeight="1">
      <c r="A191" s="83" t="s">
        <v>89</v>
      </c>
      <c r="B191" s="83"/>
      <c r="C191" s="83"/>
      <c r="D191" s="23">
        <v>240</v>
      </c>
      <c r="E191" s="15">
        <f t="shared" si="5"/>
        <v>0</v>
      </c>
      <c r="F191" s="15">
        <f>F193</f>
        <v>0</v>
      </c>
      <c r="G191" s="15">
        <f>G193</f>
        <v>0</v>
      </c>
      <c r="L191" s="43">
        <f t="shared" si="3"/>
        <v>0</v>
      </c>
      <c r="M191" s="43">
        <f t="shared" si="1"/>
        <v>0</v>
      </c>
      <c r="N191" s="46"/>
      <c r="R191" s="3">
        <v>0</v>
      </c>
      <c r="S191" s="30">
        <f t="shared" si="0"/>
        <v>0</v>
      </c>
      <c r="V191" s="30"/>
      <c r="X191" s="3">
        <v>0</v>
      </c>
      <c r="Y191" s="30">
        <f t="shared" si="2"/>
        <v>0</v>
      </c>
    </row>
    <row r="192" spans="1:25" ht="12.75" customHeight="1" hidden="1">
      <c r="A192" s="89" t="s">
        <v>24</v>
      </c>
      <c r="B192" s="90"/>
      <c r="C192" s="90"/>
      <c r="D192" s="23"/>
      <c r="E192" s="15"/>
      <c r="F192" s="18"/>
      <c r="G192" s="18"/>
      <c r="L192" s="43">
        <f t="shared" si="3"/>
        <v>0</v>
      </c>
      <c r="M192" s="43">
        <f t="shared" si="1"/>
        <v>0</v>
      </c>
      <c r="N192" s="46"/>
      <c r="S192" s="30">
        <f t="shared" si="0"/>
        <v>0</v>
      </c>
      <c r="V192" s="30"/>
      <c r="Y192" s="30">
        <f t="shared" si="2"/>
        <v>0</v>
      </c>
    </row>
    <row r="193" spans="1:25" ht="42.75" customHeight="1" hidden="1">
      <c r="A193" s="83" t="s">
        <v>90</v>
      </c>
      <c r="B193" s="83"/>
      <c r="C193" s="83"/>
      <c r="D193" s="23">
        <v>241</v>
      </c>
      <c r="E193" s="15">
        <f>F193+G193</f>
        <v>0</v>
      </c>
      <c r="F193" s="15">
        <f>F240+F305+F403+F439</f>
        <v>0</v>
      </c>
      <c r="G193" s="15">
        <f>G240+G305+G403+G439</f>
        <v>0</v>
      </c>
      <c r="L193" s="43">
        <f t="shared" si="3"/>
        <v>0</v>
      </c>
      <c r="M193" s="43">
        <f t="shared" si="1"/>
        <v>0</v>
      </c>
      <c r="N193" s="46"/>
      <c r="R193" s="3">
        <v>0</v>
      </c>
      <c r="S193" s="30">
        <f t="shared" si="0"/>
        <v>0</v>
      </c>
      <c r="V193" s="30"/>
      <c r="X193" s="3">
        <v>0</v>
      </c>
      <c r="Y193" s="30">
        <f t="shared" si="2"/>
        <v>0</v>
      </c>
    </row>
    <row r="194" spans="1:25" ht="12.75">
      <c r="A194" s="83" t="s">
        <v>91</v>
      </c>
      <c r="B194" s="83"/>
      <c r="C194" s="83"/>
      <c r="D194" s="23">
        <v>260</v>
      </c>
      <c r="E194" s="15">
        <f>F194+G194</f>
        <v>0</v>
      </c>
      <c r="F194" s="15">
        <f>F196</f>
        <v>0</v>
      </c>
      <c r="G194" s="15">
        <f>G196</f>
        <v>0</v>
      </c>
      <c r="L194" s="43">
        <f t="shared" si="3"/>
        <v>0</v>
      </c>
      <c r="M194" s="43">
        <f t="shared" si="1"/>
        <v>0</v>
      </c>
      <c r="N194" s="46"/>
      <c r="R194" s="3">
        <v>0</v>
      </c>
      <c r="S194" s="30">
        <f t="shared" si="0"/>
        <v>0</v>
      </c>
      <c r="V194" s="30"/>
      <c r="X194" s="3">
        <v>0</v>
      </c>
      <c r="Y194" s="30">
        <f t="shared" si="2"/>
        <v>0</v>
      </c>
    </row>
    <row r="195" spans="1:25" ht="12.75" hidden="1">
      <c r="A195" s="89" t="s">
        <v>24</v>
      </c>
      <c r="B195" s="90"/>
      <c r="C195" s="90"/>
      <c r="D195" s="23"/>
      <c r="E195" s="15"/>
      <c r="F195" s="18"/>
      <c r="G195" s="18"/>
      <c r="L195" s="43">
        <f t="shared" si="3"/>
        <v>0</v>
      </c>
      <c r="M195" s="43">
        <f t="shared" si="1"/>
        <v>0</v>
      </c>
      <c r="N195" s="46"/>
      <c r="S195" s="30">
        <f t="shared" si="0"/>
        <v>0</v>
      </c>
      <c r="V195" s="30"/>
      <c r="Y195" s="30">
        <f t="shared" si="2"/>
        <v>0</v>
      </c>
    </row>
    <row r="196" spans="1:25" ht="12.75" hidden="1">
      <c r="A196" s="83" t="s">
        <v>92</v>
      </c>
      <c r="B196" s="83"/>
      <c r="C196" s="83"/>
      <c r="D196" s="23">
        <v>262</v>
      </c>
      <c r="E196" s="15">
        <f>F196+G196</f>
        <v>0</v>
      </c>
      <c r="F196" s="15">
        <f>F243+F308+F406</f>
        <v>0</v>
      </c>
      <c r="G196" s="15">
        <f>G243+G308+G406</f>
        <v>0</v>
      </c>
      <c r="L196" s="43">
        <f t="shared" si="3"/>
        <v>0</v>
      </c>
      <c r="M196" s="43">
        <f t="shared" si="1"/>
        <v>0</v>
      </c>
      <c r="N196" s="46"/>
      <c r="R196" s="3">
        <v>0</v>
      </c>
      <c r="S196" s="30">
        <f t="shared" si="0"/>
        <v>0</v>
      </c>
      <c r="V196" s="30"/>
      <c r="X196" s="3">
        <v>0</v>
      </c>
      <c r="Y196" s="30">
        <f t="shared" si="2"/>
        <v>0</v>
      </c>
    </row>
    <row r="197" spans="1:25" ht="15" customHeight="1">
      <c r="A197" s="83" t="s">
        <v>93</v>
      </c>
      <c r="B197" s="83"/>
      <c r="C197" s="83"/>
      <c r="D197" s="23">
        <v>290</v>
      </c>
      <c r="E197" s="15">
        <f>F197+G197</f>
        <v>3079937.02</v>
      </c>
      <c r="F197" s="15">
        <f>F244+F309+F407+F443</f>
        <v>3079937.02</v>
      </c>
      <c r="G197" s="15">
        <f>G244+G309+G407+G443</f>
        <v>0</v>
      </c>
      <c r="L197" s="43">
        <f>F244+F407+F309</f>
        <v>3079937.02</v>
      </c>
      <c r="M197" s="43">
        <f t="shared" si="1"/>
        <v>0</v>
      </c>
      <c r="N197" s="46"/>
      <c r="R197" s="3">
        <v>2439904.4</v>
      </c>
      <c r="S197" s="30">
        <f t="shared" si="0"/>
        <v>640032.6200000001</v>
      </c>
      <c r="V197" s="30"/>
      <c r="X197" s="3">
        <v>3079937.02</v>
      </c>
      <c r="Y197" s="30">
        <f t="shared" si="2"/>
        <v>0</v>
      </c>
    </row>
    <row r="198" spans="1:25" ht="12.75">
      <c r="A198" s="83" t="s">
        <v>94</v>
      </c>
      <c r="B198" s="83"/>
      <c r="C198" s="83"/>
      <c r="D198" s="23">
        <v>300</v>
      </c>
      <c r="E198" s="15">
        <f>F198+G198</f>
        <v>10829149.71</v>
      </c>
      <c r="F198" s="15">
        <f>F200+F201+F202+F203</f>
        <v>10829149.71</v>
      </c>
      <c r="G198" s="15">
        <f>G200+G201+G202+G203</f>
        <v>0</v>
      </c>
      <c r="L198" s="43">
        <f>F245+F408</f>
        <v>8140518.51</v>
      </c>
      <c r="M198" s="43">
        <f t="shared" si="1"/>
        <v>2688631.200000001</v>
      </c>
      <c r="N198" s="46"/>
      <c r="R198" s="3">
        <v>8985079.74</v>
      </c>
      <c r="S198" s="30">
        <f t="shared" si="0"/>
        <v>1844069.9700000007</v>
      </c>
      <c r="V198" s="30"/>
      <c r="X198" s="3">
        <v>10829149.71</v>
      </c>
      <c r="Y198" s="30">
        <f t="shared" si="2"/>
        <v>0</v>
      </c>
    </row>
    <row r="199" spans="1:25" ht="15" customHeight="1">
      <c r="A199" s="89" t="s">
        <v>24</v>
      </c>
      <c r="B199" s="90"/>
      <c r="C199" s="90"/>
      <c r="D199" s="23"/>
      <c r="E199" s="15"/>
      <c r="F199" s="18"/>
      <c r="G199" s="18"/>
      <c r="L199" s="43">
        <f>F246+F409</f>
        <v>0</v>
      </c>
      <c r="M199" s="43">
        <f t="shared" si="1"/>
        <v>0</v>
      </c>
      <c r="N199" s="46"/>
      <c r="S199" s="30">
        <f t="shared" si="0"/>
        <v>0</v>
      </c>
      <c r="V199" s="30"/>
      <c r="Y199" s="30">
        <f t="shared" si="2"/>
        <v>0</v>
      </c>
    </row>
    <row r="200" spans="1:25" ht="12.75">
      <c r="A200" s="83" t="s">
        <v>95</v>
      </c>
      <c r="B200" s="83"/>
      <c r="C200" s="83"/>
      <c r="D200" s="23">
        <v>310</v>
      </c>
      <c r="E200" s="15">
        <f>F200+G200</f>
        <v>2697034</v>
      </c>
      <c r="F200" s="15">
        <f>F247+F285+F410+F446</f>
        <v>2697034</v>
      </c>
      <c r="G200" s="15">
        <f>G247+G285+G410+G446</f>
        <v>0</v>
      </c>
      <c r="L200" s="43">
        <f>F247+F410</f>
        <v>1708534</v>
      </c>
      <c r="M200" s="43">
        <f t="shared" si="1"/>
        <v>988500</v>
      </c>
      <c r="N200" s="46"/>
      <c r="R200" s="3">
        <v>1540000</v>
      </c>
      <c r="S200" s="30">
        <f t="shared" si="0"/>
        <v>1157034</v>
      </c>
      <c r="V200" s="30"/>
      <c r="X200" s="3">
        <v>2697034</v>
      </c>
      <c r="Y200" s="30">
        <f t="shared" si="2"/>
        <v>0</v>
      </c>
    </row>
    <row r="201" spans="1:25" ht="27" customHeight="1">
      <c r="A201" s="84" t="s">
        <v>96</v>
      </c>
      <c r="B201" s="84"/>
      <c r="C201" s="84"/>
      <c r="D201" s="24">
        <v>320</v>
      </c>
      <c r="E201" s="15">
        <f>F201+G201</f>
        <v>0</v>
      </c>
      <c r="F201" s="15">
        <f>F248+F411+F447</f>
        <v>0</v>
      </c>
      <c r="G201" s="15">
        <f aca="true" t="shared" si="7" ref="G201:T201">G248+G411+G447</f>
        <v>0</v>
      </c>
      <c r="H201" s="15">
        <f t="shared" si="7"/>
        <v>0</v>
      </c>
      <c r="I201" s="15">
        <f t="shared" si="7"/>
        <v>0</v>
      </c>
      <c r="J201" s="15">
        <f t="shared" si="7"/>
        <v>0</v>
      </c>
      <c r="K201" s="15">
        <f t="shared" si="7"/>
        <v>0</v>
      </c>
      <c r="L201" s="15">
        <f t="shared" si="7"/>
        <v>0</v>
      </c>
      <c r="M201" s="15">
        <f t="shared" si="7"/>
        <v>1540000</v>
      </c>
      <c r="N201" s="15">
        <f t="shared" si="7"/>
        <v>0</v>
      </c>
      <c r="O201" s="15">
        <f t="shared" si="7"/>
        <v>0</v>
      </c>
      <c r="P201" s="15">
        <f t="shared" si="7"/>
        <v>0</v>
      </c>
      <c r="Q201" s="15">
        <f t="shared" si="7"/>
        <v>0</v>
      </c>
      <c r="R201" s="15">
        <f t="shared" si="7"/>
        <v>1540000</v>
      </c>
      <c r="S201" s="15">
        <f t="shared" si="7"/>
        <v>168534</v>
      </c>
      <c r="T201" s="15">
        <f t="shared" si="7"/>
        <v>0</v>
      </c>
      <c r="V201" s="30"/>
      <c r="X201" s="3">
        <v>0</v>
      </c>
      <c r="Y201" s="30">
        <f t="shared" si="2"/>
        <v>0</v>
      </c>
    </row>
    <row r="202" spans="1:25" ht="27" customHeight="1">
      <c r="A202" s="84" t="s">
        <v>97</v>
      </c>
      <c r="B202" s="84"/>
      <c r="C202" s="84"/>
      <c r="D202" s="25">
        <v>330</v>
      </c>
      <c r="E202" s="15">
        <f>F202+G202</f>
        <v>0</v>
      </c>
      <c r="F202" s="15">
        <f>F249+F412+F448</f>
        <v>0</v>
      </c>
      <c r="G202" s="15">
        <f aca="true" t="shared" si="8" ref="G202:T202">G249+G412+G448</f>
        <v>0</v>
      </c>
      <c r="H202" s="15">
        <f t="shared" si="8"/>
        <v>0</v>
      </c>
      <c r="I202" s="15">
        <f t="shared" si="8"/>
        <v>0</v>
      </c>
      <c r="J202" s="15">
        <f t="shared" si="8"/>
        <v>0</v>
      </c>
      <c r="K202" s="15">
        <f t="shared" si="8"/>
        <v>0</v>
      </c>
      <c r="L202" s="15">
        <f t="shared" si="8"/>
        <v>0</v>
      </c>
      <c r="M202" s="15">
        <f t="shared" si="8"/>
        <v>0</v>
      </c>
      <c r="N202" s="15">
        <f t="shared" si="8"/>
        <v>0</v>
      </c>
      <c r="O202" s="15">
        <f t="shared" si="8"/>
        <v>0</v>
      </c>
      <c r="P202" s="15">
        <f t="shared" si="8"/>
        <v>0</v>
      </c>
      <c r="Q202" s="15">
        <f t="shared" si="8"/>
        <v>0</v>
      </c>
      <c r="R202" s="15">
        <f t="shared" si="8"/>
        <v>0</v>
      </c>
      <c r="S202" s="15">
        <f t="shared" si="8"/>
        <v>0</v>
      </c>
      <c r="T202" s="15">
        <f t="shared" si="8"/>
        <v>0</v>
      </c>
      <c r="V202" s="30"/>
      <c r="X202" s="3">
        <v>0</v>
      </c>
      <c r="Y202" s="30">
        <f t="shared" si="2"/>
        <v>0</v>
      </c>
    </row>
    <row r="203" spans="1:25" ht="28.5" customHeight="1">
      <c r="A203" s="83" t="s">
        <v>98</v>
      </c>
      <c r="B203" s="83"/>
      <c r="C203" s="83"/>
      <c r="D203" s="23">
        <v>340</v>
      </c>
      <c r="E203" s="15">
        <f>F203+G203</f>
        <v>8132115.71</v>
      </c>
      <c r="F203" s="15">
        <f>F250+F413+F449+F288+F342</f>
        <v>8132115.71</v>
      </c>
      <c r="G203" s="15">
        <f>G250+G413+G449</f>
        <v>0</v>
      </c>
      <c r="L203" s="43">
        <f>F250+F413</f>
        <v>6431984.51</v>
      </c>
      <c r="M203" s="43">
        <f t="shared" si="1"/>
        <v>1700131.2000000002</v>
      </c>
      <c r="N203" s="46"/>
      <c r="R203" s="3">
        <v>7445079.74</v>
      </c>
      <c r="S203" s="30">
        <f t="shared" si="0"/>
        <v>687035.9699999997</v>
      </c>
      <c r="V203" s="30"/>
      <c r="X203" s="3">
        <v>8132115.71</v>
      </c>
      <c r="Y203" s="30">
        <f t="shared" si="2"/>
        <v>0</v>
      </c>
    </row>
    <row r="204" spans="1:25" ht="33.75" customHeight="1" hidden="1">
      <c r="A204" s="83" t="s">
        <v>99</v>
      </c>
      <c r="B204" s="83"/>
      <c r="C204" s="83"/>
      <c r="D204" s="23">
        <v>500</v>
      </c>
      <c r="E204" s="15">
        <v>0</v>
      </c>
      <c r="F204" s="15">
        <v>0</v>
      </c>
      <c r="G204" s="15">
        <v>0</v>
      </c>
      <c r="N204" s="46"/>
      <c r="R204" s="3">
        <v>0</v>
      </c>
      <c r="S204" s="30">
        <f t="shared" si="0"/>
        <v>0</v>
      </c>
      <c r="V204" s="30"/>
      <c r="X204" s="3">
        <v>0</v>
      </c>
      <c r="Y204" s="30">
        <f t="shared" si="2"/>
        <v>0</v>
      </c>
    </row>
    <row r="205" spans="1:25" ht="20.25" customHeight="1" hidden="1">
      <c r="A205" s="89" t="s">
        <v>24</v>
      </c>
      <c r="B205" s="90"/>
      <c r="C205" s="90"/>
      <c r="D205" s="23"/>
      <c r="E205" s="18"/>
      <c r="F205" s="18"/>
      <c r="G205" s="18"/>
      <c r="N205" s="46"/>
      <c r="S205" s="30">
        <f t="shared" si="0"/>
        <v>0</v>
      </c>
      <c r="V205" s="30"/>
      <c r="Y205" s="30">
        <f t="shared" si="2"/>
        <v>0</v>
      </c>
    </row>
    <row r="206" spans="1:25" ht="30.75" customHeight="1" hidden="1">
      <c r="A206" s="93" t="s">
        <v>100</v>
      </c>
      <c r="B206" s="94"/>
      <c r="C206" s="95"/>
      <c r="D206" s="23">
        <v>520</v>
      </c>
      <c r="E206" s="15">
        <v>0</v>
      </c>
      <c r="F206" s="15">
        <v>0</v>
      </c>
      <c r="G206" s="15">
        <v>0</v>
      </c>
      <c r="N206" s="46"/>
      <c r="R206" s="3">
        <v>0</v>
      </c>
      <c r="S206" s="30">
        <f t="shared" si="0"/>
        <v>0</v>
      </c>
      <c r="V206" s="30"/>
      <c r="X206" s="3">
        <v>0</v>
      </c>
      <c r="Y206" s="30">
        <f t="shared" si="2"/>
        <v>0</v>
      </c>
    </row>
    <row r="207" spans="1:25" ht="30.75" customHeight="1" hidden="1">
      <c r="A207" s="93" t="s">
        <v>101</v>
      </c>
      <c r="B207" s="94"/>
      <c r="C207" s="95"/>
      <c r="D207" s="23">
        <v>530</v>
      </c>
      <c r="E207" s="15">
        <v>0</v>
      </c>
      <c r="F207" s="15">
        <v>0</v>
      </c>
      <c r="G207" s="15">
        <v>0</v>
      </c>
      <c r="N207" s="46"/>
      <c r="R207" s="3">
        <v>0</v>
      </c>
      <c r="S207" s="30">
        <f t="shared" si="0"/>
        <v>0</v>
      </c>
      <c r="V207" s="30"/>
      <c r="X207" s="3">
        <v>0</v>
      </c>
      <c r="Y207" s="30">
        <f t="shared" si="2"/>
        <v>0</v>
      </c>
    </row>
    <row r="208" spans="1:25" s="22" customFormat="1" ht="13.5">
      <c r="A208" s="69" t="s">
        <v>102</v>
      </c>
      <c r="B208" s="69"/>
      <c r="C208" s="69"/>
      <c r="D208" s="26"/>
      <c r="E208" s="27"/>
      <c r="F208" s="27"/>
      <c r="G208" s="27"/>
      <c r="N208" s="46"/>
      <c r="S208" s="30">
        <f t="shared" si="0"/>
        <v>0</v>
      </c>
      <c r="U208" s="43"/>
      <c r="V208" s="30"/>
      <c r="Y208" s="30">
        <f t="shared" si="2"/>
        <v>0</v>
      </c>
    </row>
    <row r="209" spans="1:25" s="22" customFormat="1" ht="12.75">
      <c r="A209" s="98" t="s">
        <v>103</v>
      </c>
      <c r="B209" s="98"/>
      <c r="C209" s="98"/>
      <c r="D209" s="21" t="s">
        <v>70</v>
      </c>
      <c r="E209" s="17">
        <f>F209+G209</f>
        <v>3687931.97</v>
      </c>
      <c r="F209" s="17">
        <f>SUM(F211:F214)</f>
        <v>3687931.97</v>
      </c>
      <c r="G209" s="17">
        <f>G211+G212+G213+G214</f>
        <v>0</v>
      </c>
      <c r="H209" s="43">
        <f>4079060-374370+83655.92</f>
        <v>3788345.92</v>
      </c>
      <c r="N209" s="46"/>
      <c r="O209" s="43"/>
      <c r="Q209" s="43" t="e">
        <f>F211+F212+F213+#REF!+F214</f>
        <v>#REF!</v>
      </c>
      <c r="R209" s="22">
        <v>4629806.96</v>
      </c>
      <c r="S209" s="30">
        <f t="shared" si="0"/>
        <v>-941874.9899999998</v>
      </c>
      <c r="U209" s="43"/>
      <c r="V209" s="30"/>
      <c r="X209" s="22">
        <v>3687931.97</v>
      </c>
      <c r="Y209" s="30">
        <f t="shared" si="2"/>
        <v>0</v>
      </c>
    </row>
    <row r="210" spans="1:25" ht="12.75" hidden="1">
      <c r="A210" s="89" t="s">
        <v>72</v>
      </c>
      <c r="B210" s="90"/>
      <c r="C210" s="77"/>
      <c r="D210" s="8" t="s">
        <v>70</v>
      </c>
      <c r="E210" s="28"/>
      <c r="F210" s="28"/>
      <c r="G210" s="28"/>
      <c r="N210" s="46"/>
      <c r="O210" s="30"/>
      <c r="P210" s="30"/>
      <c r="R210" s="30"/>
      <c r="S210" s="30">
        <f t="shared" si="0"/>
        <v>0</v>
      </c>
      <c r="V210" s="30"/>
      <c r="Y210" s="30">
        <f t="shared" si="2"/>
        <v>0</v>
      </c>
    </row>
    <row r="211" spans="1:25" ht="198.75" customHeight="1" hidden="1">
      <c r="A211" s="67" t="s">
        <v>205</v>
      </c>
      <c r="B211" s="67"/>
      <c r="C211" s="67"/>
      <c r="D211" s="8" t="s">
        <v>70</v>
      </c>
      <c r="E211" s="15">
        <f>F211+G211</f>
        <v>129074.4</v>
      </c>
      <c r="F211" s="15">
        <v>129074.4</v>
      </c>
      <c r="G211" s="15">
        <f>H211+I211</f>
        <v>0</v>
      </c>
      <c r="N211" s="49"/>
      <c r="S211" s="30">
        <f t="shared" si="0"/>
        <v>129074.4</v>
      </c>
      <c r="V211" s="30"/>
      <c r="Y211" s="30">
        <f t="shared" si="2"/>
        <v>129074.4</v>
      </c>
    </row>
    <row r="212" spans="1:25" ht="221.25" customHeight="1" hidden="1">
      <c r="A212" s="68" t="s">
        <v>206</v>
      </c>
      <c r="B212" s="68"/>
      <c r="C212" s="68"/>
      <c r="D212" s="8" t="s">
        <v>70</v>
      </c>
      <c r="E212" s="15">
        <f>F212+G212</f>
        <v>2474071.6</v>
      </c>
      <c r="F212" s="15">
        <v>2474071.6</v>
      </c>
      <c r="G212" s="15">
        <f>H212+I212</f>
        <v>0</v>
      </c>
      <c r="N212" s="49"/>
      <c r="S212" s="30">
        <f t="shared" si="0"/>
        <v>2474071.6</v>
      </c>
      <c r="V212" s="30"/>
      <c r="Y212" s="30">
        <f t="shared" si="2"/>
        <v>2474071.6</v>
      </c>
    </row>
    <row r="213" spans="1:25" ht="293.25" customHeight="1" hidden="1">
      <c r="A213" s="83" t="s">
        <v>207</v>
      </c>
      <c r="B213" s="83"/>
      <c r="C213" s="83"/>
      <c r="D213" s="8" t="s">
        <v>70</v>
      </c>
      <c r="E213" s="15">
        <f>F213+G213</f>
        <v>1080685.99</v>
      </c>
      <c r="F213" s="15">
        <v>1080685.99</v>
      </c>
      <c r="G213" s="15">
        <f>H213+I213</f>
        <v>0</v>
      </c>
      <c r="N213" s="49"/>
      <c r="S213" s="30">
        <f t="shared" si="0"/>
        <v>1080685.99</v>
      </c>
      <c r="V213" s="30"/>
      <c r="Y213" s="30">
        <f t="shared" si="2"/>
        <v>1080685.99</v>
      </c>
    </row>
    <row r="214" spans="1:25" ht="236.25" customHeight="1" hidden="1">
      <c r="A214" s="67" t="s">
        <v>208</v>
      </c>
      <c r="B214" s="67"/>
      <c r="C214" s="67"/>
      <c r="D214" s="8" t="s">
        <v>70</v>
      </c>
      <c r="E214" s="15">
        <f>F214+G214</f>
        <v>4099.98</v>
      </c>
      <c r="F214" s="15">
        <v>4099.98</v>
      </c>
      <c r="G214" s="15">
        <f>0</f>
        <v>0</v>
      </c>
      <c r="N214" s="49"/>
      <c r="S214" s="30" t="e">
        <f>#REF!-R214</f>
        <v>#REF!</v>
      </c>
      <c r="V214" s="30"/>
      <c r="Y214" s="30">
        <f t="shared" si="2"/>
        <v>4099.98</v>
      </c>
    </row>
    <row r="215" spans="1:25" ht="12.75" customHeight="1">
      <c r="A215" s="38"/>
      <c r="B215" s="6"/>
      <c r="C215" s="6"/>
      <c r="D215" s="5"/>
      <c r="E215" s="29"/>
      <c r="F215" s="29"/>
      <c r="G215" s="39"/>
      <c r="N215" s="49"/>
      <c r="S215" s="30" t="e">
        <f>#REF!-R215</f>
        <v>#REF!</v>
      </c>
      <c r="V215" s="30"/>
      <c r="Y215" s="30">
        <f t="shared" si="2"/>
        <v>0</v>
      </c>
    </row>
    <row r="216" spans="1:25" ht="12.75">
      <c r="A216" s="82" t="s">
        <v>140</v>
      </c>
      <c r="B216" s="82"/>
      <c r="C216" s="82"/>
      <c r="D216" s="82"/>
      <c r="E216" s="82"/>
      <c r="F216" s="82"/>
      <c r="G216" s="82"/>
      <c r="N216" s="46"/>
      <c r="S216" s="30">
        <f aca="true" t="shared" si="9" ref="S216:S255">F215-R216</f>
        <v>0</v>
      </c>
      <c r="V216" s="30"/>
      <c r="Y216" s="30">
        <f t="shared" si="2"/>
        <v>0</v>
      </c>
    </row>
    <row r="217" spans="1:25" ht="27.75" customHeight="1">
      <c r="A217" s="66" t="s">
        <v>22</v>
      </c>
      <c r="B217" s="66"/>
      <c r="C217" s="66"/>
      <c r="D217" s="66" t="s">
        <v>104</v>
      </c>
      <c r="E217" s="66" t="s">
        <v>65</v>
      </c>
      <c r="F217" s="66" t="s">
        <v>66</v>
      </c>
      <c r="G217" s="66"/>
      <c r="N217" s="46"/>
      <c r="S217" s="30">
        <f t="shared" si="9"/>
        <v>0</v>
      </c>
      <c r="V217" s="30"/>
      <c r="Y217" s="30" t="e">
        <f t="shared" si="2"/>
        <v>#VALUE!</v>
      </c>
    </row>
    <row r="218" spans="1:25" ht="15.75" customHeight="1">
      <c r="A218" s="66"/>
      <c r="B218" s="66"/>
      <c r="C218" s="66"/>
      <c r="D218" s="66"/>
      <c r="E218" s="66"/>
      <c r="F218" s="8" t="s">
        <v>67</v>
      </c>
      <c r="G218" s="8" t="s">
        <v>68</v>
      </c>
      <c r="N218" s="46"/>
      <c r="S218" s="30" t="e">
        <f t="shared" si="9"/>
        <v>#VALUE!</v>
      </c>
      <c r="V218" s="30"/>
      <c r="Y218" s="30" t="e">
        <f t="shared" si="2"/>
        <v>#VALUE!</v>
      </c>
    </row>
    <row r="219" spans="1:25" ht="17.25" customHeight="1">
      <c r="A219" s="86" t="s">
        <v>141</v>
      </c>
      <c r="B219" s="87"/>
      <c r="C219" s="87"/>
      <c r="D219" s="87"/>
      <c r="E219" s="87"/>
      <c r="F219" s="87"/>
      <c r="G219" s="88"/>
      <c r="H219" s="30">
        <f>27886210-548762.5+681431.89+205792.43</f>
        <v>28224671.82</v>
      </c>
      <c r="N219" s="46"/>
      <c r="S219" s="30" t="e">
        <f t="shared" si="9"/>
        <v>#VALUE!</v>
      </c>
      <c r="V219" s="30"/>
      <c r="Y219" s="30">
        <f t="shared" si="2"/>
        <v>0</v>
      </c>
    </row>
    <row r="220" spans="1:25" ht="30.75" customHeight="1">
      <c r="A220" s="83" t="s">
        <v>105</v>
      </c>
      <c r="B220" s="83"/>
      <c r="C220" s="83"/>
      <c r="D220" s="8" t="s">
        <v>70</v>
      </c>
      <c r="E220" s="35">
        <f>F220</f>
        <v>0</v>
      </c>
      <c r="F220" s="35">
        <v>0</v>
      </c>
      <c r="G220" s="15">
        <v>0</v>
      </c>
      <c r="N220" s="46"/>
      <c r="S220" s="30">
        <f t="shared" si="9"/>
        <v>0</v>
      </c>
      <c r="V220" s="30"/>
      <c r="X220" s="3">
        <v>0</v>
      </c>
      <c r="Y220" s="30">
        <f aca="true" t="shared" si="10" ref="Y220:Y283">F220-X220</f>
        <v>0</v>
      </c>
    </row>
    <row r="221" spans="1:25" ht="30" customHeight="1">
      <c r="A221" s="98" t="s">
        <v>142</v>
      </c>
      <c r="B221" s="98"/>
      <c r="C221" s="98"/>
      <c r="D221" s="10" t="s">
        <v>212</v>
      </c>
      <c r="E221" s="17">
        <f>F221+G221</f>
        <v>38215290.07</v>
      </c>
      <c r="F221" s="17">
        <f>F223</f>
        <v>38215290.07</v>
      </c>
      <c r="G221" s="17">
        <v>0</v>
      </c>
      <c r="N221" s="46"/>
      <c r="R221" s="3">
        <v>0</v>
      </c>
      <c r="S221" s="30">
        <f t="shared" si="9"/>
        <v>0</v>
      </c>
      <c r="V221" s="30"/>
      <c r="X221" s="3">
        <v>38166377.879999995</v>
      </c>
      <c r="Y221" s="65">
        <f t="shared" si="10"/>
        <v>48912.19000000507</v>
      </c>
    </row>
    <row r="222" spans="1:25" ht="30" customHeight="1">
      <c r="A222" s="83" t="s">
        <v>106</v>
      </c>
      <c r="B222" s="83"/>
      <c r="C222" s="83"/>
      <c r="D222" s="8" t="s">
        <v>70</v>
      </c>
      <c r="E222" s="35">
        <f>F222+G222</f>
        <v>0</v>
      </c>
      <c r="F222" s="35">
        <v>0</v>
      </c>
      <c r="G222" s="18"/>
      <c r="N222" s="46"/>
      <c r="R222" s="3">
        <v>32915579.139999997</v>
      </c>
      <c r="S222" s="30">
        <f t="shared" si="9"/>
        <v>5299710.930000003</v>
      </c>
      <c r="V222" s="30"/>
      <c r="X222" s="3">
        <v>0</v>
      </c>
      <c r="Y222" s="30">
        <f t="shared" si="10"/>
        <v>0</v>
      </c>
    </row>
    <row r="223" spans="1:25" ht="27" customHeight="1">
      <c r="A223" s="98" t="s">
        <v>143</v>
      </c>
      <c r="B223" s="98"/>
      <c r="C223" s="98"/>
      <c r="D223" s="21">
        <v>900</v>
      </c>
      <c r="E223" s="17">
        <f>F223+G223</f>
        <v>38215290.07</v>
      </c>
      <c r="F223" s="17">
        <f>F225+F230+F238+F241+F244+F245</f>
        <v>38215290.07</v>
      </c>
      <c r="G223" s="17">
        <f>G225+G230+G238+G241+G244+G245</f>
        <v>0</v>
      </c>
      <c r="H223" s="30">
        <v>30200008.89</v>
      </c>
      <c r="I223" s="30">
        <f>H223-F223</f>
        <v>-8015281.18</v>
      </c>
      <c r="N223" s="46"/>
      <c r="R223" s="3">
        <v>0</v>
      </c>
      <c r="S223" s="30">
        <f t="shared" si="9"/>
        <v>0</v>
      </c>
      <c r="V223" s="30"/>
      <c r="X223" s="3">
        <v>38166377.879999995</v>
      </c>
      <c r="Y223" s="65">
        <f t="shared" si="10"/>
        <v>48912.19000000507</v>
      </c>
    </row>
    <row r="224" spans="1:25" s="22" customFormat="1" ht="16.5" customHeight="1">
      <c r="A224" s="83" t="s">
        <v>72</v>
      </c>
      <c r="B224" s="83"/>
      <c r="C224" s="83"/>
      <c r="D224" s="8"/>
      <c r="E224" s="18"/>
      <c r="F224" s="18"/>
      <c r="G224" s="18"/>
      <c r="I224" s="3"/>
      <c r="M224" s="43">
        <f>M226+M231+M245+M246</f>
        <v>32915579.139999997</v>
      </c>
      <c r="N224" s="46">
        <f aca="true" t="shared" si="11" ref="N224:N251">F223-M224</f>
        <v>5299710.930000003</v>
      </c>
      <c r="R224" s="22">
        <v>32915579.139999997</v>
      </c>
      <c r="S224" s="30">
        <f t="shared" si="9"/>
        <v>5299710.930000003</v>
      </c>
      <c r="U224" s="43"/>
      <c r="V224" s="30"/>
      <c r="Y224" s="30">
        <f t="shared" si="10"/>
        <v>0</v>
      </c>
    </row>
    <row r="225" spans="1:25" ht="12.75">
      <c r="A225" s="97" t="s">
        <v>78</v>
      </c>
      <c r="B225" s="97"/>
      <c r="C225" s="97"/>
      <c r="D225" s="23">
        <v>210</v>
      </c>
      <c r="E225" s="17">
        <f>F225+G225</f>
        <v>27024300.38</v>
      </c>
      <c r="F225" s="17">
        <f>F227+F228+F229</f>
        <v>27024300.38</v>
      </c>
      <c r="G225" s="17">
        <f>G227+G228+G229</f>
        <v>0</v>
      </c>
      <c r="N225" s="46">
        <f t="shared" si="11"/>
        <v>0</v>
      </c>
      <c r="S225" s="30">
        <f t="shared" si="9"/>
        <v>0</v>
      </c>
      <c r="V225" s="30"/>
      <c r="X225" s="3">
        <v>26975388.189999998</v>
      </c>
      <c r="Y225" s="65">
        <f t="shared" si="10"/>
        <v>48912.19000000134</v>
      </c>
    </row>
    <row r="226" spans="1:25" ht="17.25" customHeight="1">
      <c r="A226" s="89" t="s">
        <v>24</v>
      </c>
      <c r="B226" s="90"/>
      <c r="C226" s="90"/>
      <c r="D226" s="14"/>
      <c r="E226" s="18"/>
      <c r="F226" s="18"/>
      <c r="G226" s="18"/>
      <c r="M226" s="30">
        <f>M228+M229+M230</f>
        <v>21446391.33</v>
      </c>
      <c r="N226" s="46">
        <f t="shared" si="11"/>
        <v>5577909.050000001</v>
      </c>
      <c r="R226" s="3">
        <v>21446391.33</v>
      </c>
      <c r="S226" s="30">
        <f t="shared" si="9"/>
        <v>5577909.050000001</v>
      </c>
      <c r="V226" s="30"/>
      <c r="Y226" s="30">
        <f t="shared" si="10"/>
        <v>0</v>
      </c>
    </row>
    <row r="227" spans="1:25" ht="12.75">
      <c r="A227" s="83" t="s">
        <v>79</v>
      </c>
      <c r="B227" s="83"/>
      <c r="C227" s="83"/>
      <c r="D227" s="23">
        <v>211</v>
      </c>
      <c r="E227" s="15">
        <f>F227+G227</f>
        <v>20640200.27</v>
      </c>
      <c r="F227" s="15">
        <f>20640200.27</f>
        <v>20640200.27</v>
      </c>
      <c r="G227" s="15">
        <f>G229+G230+G231+G232+G233+G234</f>
        <v>0</v>
      </c>
      <c r="N227" s="46">
        <f t="shared" si="11"/>
        <v>0</v>
      </c>
      <c r="S227" s="30">
        <f t="shared" si="9"/>
        <v>0</v>
      </c>
      <c r="V227" s="30"/>
      <c r="X227" s="3">
        <v>20640200.27</v>
      </c>
      <c r="Y227" s="30">
        <f t="shared" si="10"/>
        <v>0</v>
      </c>
    </row>
    <row r="228" spans="1:25" ht="12.75">
      <c r="A228" s="96" t="s">
        <v>80</v>
      </c>
      <c r="B228" s="96"/>
      <c r="C228" s="96"/>
      <c r="D228" s="23">
        <v>212</v>
      </c>
      <c r="E228" s="15">
        <f>F228+G228</f>
        <v>101850</v>
      </c>
      <c r="F228" s="15">
        <v>101850</v>
      </c>
      <c r="G228" s="15">
        <f>G230+G231+G232+G233+G234+G235</f>
        <v>0</v>
      </c>
      <c r="M228" s="50">
        <v>16444309.78</v>
      </c>
      <c r="N228" s="46">
        <f t="shared" si="11"/>
        <v>4195890.49</v>
      </c>
      <c r="R228" s="3">
        <v>16444309.78</v>
      </c>
      <c r="S228" s="30">
        <f t="shared" si="9"/>
        <v>4195890.49</v>
      </c>
      <c r="V228" s="30"/>
      <c r="X228" s="3">
        <v>101850</v>
      </c>
      <c r="Y228" s="30">
        <f t="shared" si="10"/>
        <v>0</v>
      </c>
    </row>
    <row r="229" spans="1:25" ht="12.75">
      <c r="A229" s="83" t="s">
        <v>81</v>
      </c>
      <c r="B229" s="83"/>
      <c r="C229" s="83"/>
      <c r="D229" s="23">
        <v>213</v>
      </c>
      <c r="E229" s="15">
        <f>F229+G229</f>
        <v>6282250.11</v>
      </c>
      <c r="F229" s="15">
        <f>6233337.92+48912.19</f>
        <v>6282250.11</v>
      </c>
      <c r="G229" s="15">
        <f>G231+G232+G233+G234+G235+G236</f>
        <v>0</v>
      </c>
      <c r="M229" s="3">
        <v>35900</v>
      </c>
      <c r="N229" s="46">
        <f t="shared" si="11"/>
        <v>65950</v>
      </c>
      <c r="R229" s="3">
        <v>35900</v>
      </c>
      <c r="S229" s="30">
        <f t="shared" si="9"/>
        <v>65950</v>
      </c>
      <c r="V229" s="30"/>
      <c r="X229" s="3">
        <v>6233337.92</v>
      </c>
      <c r="Y229" s="65">
        <f t="shared" si="10"/>
        <v>48912.19000000041</v>
      </c>
    </row>
    <row r="230" spans="1:25" ht="12.75">
      <c r="A230" s="83" t="s">
        <v>82</v>
      </c>
      <c r="B230" s="83"/>
      <c r="C230" s="83"/>
      <c r="D230" s="23">
        <v>220</v>
      </c>
      <c r="E230" s="17">
        <f>F230+G230</f>
        <v>6632034.51</v>
      </c>
      <c r="F230" s="17">
        <f>F232+F233+F234+F235+F236+F237</f>
        <v>6632034.51</v>
      </c>
      <c r="G230" s="17">
        <f>G232+G233+G234+G235+G236+G237</f>
        <v>0</v>
      </c>
      <c r="M230" s="50">
        <v>4966181.55</v>
      </c>
      <c r="N230" s="46">
        <f t="shared" si="11"/>
        <v>1316068.5600000005</v>
      </c>
      <c r="R230" s="3">
        <v>4966181.55</v>
      </c>
      <c r="S230" s="30">
        <f t="shared" si="9"/>
        <v>1316068.5600000005</v>
      </c>
      <c r="V230" s="30"/>
      <c r="X230" s="3">
        <v>6632034.51</v>
      </c>
      <c r="Y230" s="30">
        <f t="shared" si="10"/>
        <v>0</v>
      </c>
    </row>
    <row r="231" spans="1:25" ht="12.75">
      <c r="A231" s="89" t="s">
        <v>24</v>
      </c>
      <c r="B231" s="90"/>
      <c r="C231" s="90"/>
      <c r="D231" s="23"/>
      <c r="E231" s="18"/>
      <c r="F231" s="15"/>
      <c r="G231" s="18"/>
      <c r="M231" s="3">
        <f>M233+M234+M235+M236+M237+M238</f>
        <v>6233732.109999999</v>
      </c>
      <c r="N231" s="51">
        <f t="shared" si="11"/>
        <v>398302.4000000004</v>
      </c>
      <c r="R231" s="3">
        <v>6233732.109999999</v>
      </c>
      <c r="S231" s="30">
        <f t="shared" si="9"/>
        <v>398302.4000000004</v>
      </c>
      <c r="V231" s="55"/>
      <c r="Y231" s="30">
        <f t="shared" si="10"/>
        <v>0</v>
      </c>
    </row>
    <row r="232" spans="1:25" ht="12.75" customHeight="1">
      <c r="A232" s="83" t="s">
        <v>83</v>
      </c>
      <c r="B232" s="83"/>
      <c r="C232" s="83"/>
      <c r="D232" s="23">
        <v>221</v>
      </c>
      <c r="E232" s="15">
        <f aca="true" t="shared" si="12" ref="E232:E238">F232+G232</f>
        <v>261600.4</v>
      </c>
      <c r="F232" s="15">
        <f>261600.4</f>
        <v>261600.4</v>
      </c>
      <c r="G232" s="15">
        <v>0</v>
      </c>
      <c r="N232" s="46">
        <f t="shared" si="11"/>
        <v>0</v>
      </c>
      <c r="S232" s="30">
        <f t="shared" si="9"/>
        <v>0</v>
      </c>
      <c r="V232" s="30"/>
      <c r="X232" s="3">
        <v>261600.4</v>
      </c>
      <c r="Y232" s="30">
        <f t="shared" si="10"/>
        <v>0</v>
      </c>
    </row>
    <row r="233" spans="1:25" ht="13.5" customHeight="1">
      <c r="A233" s="83" t="s">
        <v>84</v>
      </c>
      <c r="B233" s="83"/>
      <c r="C233" s="83"/>
      <c r="D233" s="23">
        <v>222</v>
      </c>
      <c r="E233" s="15">
        <f t="shared" si="12"/>
        <v>109950</v>
      </c>
      <c r="F233" s="15">
        <v>109950</v>
      </c>
      <c r="G233" s="15">
        <v>0</v>
      </c>
      <c r="M233" s="3">
        <v>195190</v>
      </c>
      <c r="N233" s="46">
        <f t="shared" si="11"/>
        <v>66410.4</v>
      </c>
      <c r="R233" s="3">
        <v>195190</v>
      </c>
      <c r="S233" s="30">
        <f t="shared" si="9"/>
        <v>66410.4</v>
      </c>
      <c r="V233" s="30"/>
      <c r="X233" s="3">
        <v>109950</v>
      </c>
      <c r="Y233" s="30">
        <f t="shared" si="10"/>
        <v>0</v>
      </c>
    </row>
    <row r="234" spans="1:25" ht="12.75">
      <c r="A234" s="83" t="s">
        <v>85</v>
      </c>
      <c r="B234" s="83"/>
      <c r="C234" s="83"/>
      <c r="D234" s="23">
        <v>223</v>
      </c>
      <c r="E234" s="15">
        <f t="shared" si="12"/>
        <v>4044065.61</v>
      </c>
      <c r="F234" s="15">
        <f>4044065.61</f>
        <v>4044065.61</v>
      </c>
      <c r="G234" s="15">
        <v>0</v>
      </c>
      <c r="M234" s="3">
        <v>54900</v>
      </c>
      <c r="N234" s="46">
        <f t="shared" si="11"/>
        <v>55050</v>
      </c>
      <c r="R234" s="3">
        <v>54900</v>
      </c>
      <c r="S234" s="30">
        <f t="shared" si="9"/>
        <v>55050</v>
      </c>
      <c r="V234" s="55">
        <f>4179055.99/1.066</f>
        <v>3920315.187617261</v>
      </c>
      <c r="W234" s="30"/>
      <c r="X234" s="3">
        <v>4044065.61</v>
      </c>
      <c r="Y234" s="30">
        <f t="shared" si="10"/>
        <v>0</v>
      </c>
    </row>
    <row r="235" spans="1:25" ht="12.75">
      <c r="A235" s="83" t="s">
        <v>86</v>
      </c>
      <c r="B235" s="83"/>
      <c r="C235" s="83"/>
      <c r="D235" s="23">
        <v>224</v>
      </c>
      <c r="E235" s="15">
        <f t="shared" si="12"/>
        <v>0</v>
      </c>
      <c r="F235" s="15"/>
      <c r="G235" s="15">
        <v>0</v>
      </c>
      <c r="M235" s="3">
        <v>2923741.79</v>
      </c>
      <c r="N235" s="51">
        <f t="shared" si="11"/>
        <v>1120323.8199999998</v>
      </c>
      <c r="R235" s="3">
        <v>2923741.79</v>
      </c>
      <c r="S235" s="30">
        <f t="shared" si="9"/>
        <v>1120323.8199999998</v>
      </c>
      <c r="V235" s="30"/>
      <c r="Y235" s="30">
        <f t="shared" si="10"/>
        <v>0</v>
      </c>
    </row>
    <row r="236" spans="1:25" ht="12.75">
      <c r="A236" s="83" t="s">
        <v>87</v>
      </c>
      <c r="B236" s="83"/>
      <c r="C236" s="83"/>
      <c r="D236" s="23">
        <v>225</v>
      </c>
      <c r="E236" s="15">
        <f t="shared" si="12"/>
        <v>1223101.89</v>
      </c>
      <c r="F236" s="15">
        <f>1223101.89</f>
        <v>1223101.89</v>
      </c>
      <c r="G236" s="15">
        <f>G238</f>
        <v>0</v>
      </c>
      <c r="M236" s="3">
        <v>230000.04</v>
      </c>
      <c r="N236" s="46">
        <f t="shared" si="11"/>
        <v>-230000.04</v>
      </c>
      <c r="R236" s="3">
        <v>230000.04</v>
      </c>
      <c r="S236" s="30">
        <f t="shared" si="9"/>
        <v>-230000.04</v>
      </c>
      <c r="V236" s="55"/>
      <c r="X236" s="3">
        <v>1223101.89</v>
      </c>
      <c r="Y236" s="30">
        <f t="shared" si="10"/>
        <v>0</v>
      </c>
    </row>
    <row r="237" spans="1:25" ht="12.75">
      <c r="A237" s="83" t="s">
        <v>88</v>
      </c>
      <c r="B237" s="83"/>
      <c r="C237" s="83"/>
      <c r="D237" s="23">
        <v>226</v>
      </c>
      <c r="E237" s="15">
        <f t="shared" si="12"/>
        <v>993316.61</v>
      </c>
      <c r="F237" s="15">
        <v>993316.61</v>
      </c>
      <c r="G237" s="15">
        <f>G239</f>
        <v>0</v>
      </c>
      <c r="M237" s="3">
        <f>819043.44+29182.16</f>
        <v>848225.6</v>
      </c>
      <c r="N237" s="51">
        <f t="shared" si="11"/>
        <v>374876.2899999999</v>
      </c>
      <c r="R237" s="3">
        <v>848225.6</v>
      </c>
      <c r="S237" s="30">
        <f t="shared" si="9"/>
        <v>374876.2899999999</v>
      </c>
      <c r="V237" s="30"/>
      <c r="X237" s="3">
        <v>993316.61</v>
      </c>
      <c r="Y237" s="30">
        <f t="shared" si="10"/>
        <v>0</v>
      </c>
    </row>
    <row r="238" spans="1:25" ht="12.75">
      <c r="A238" s="83" t="s">
        <v>89</v>
      </c>
      <c r="B238" s="83"/>
      <c r="C238" s="83"/>
      <c r="D238" s="23">
        <v>240</v>
      </c>
      <c r="E238" s="17">
        <f t="shared" si="12"/>
        <v>0</v>
      </c>
      <c r="F238" s="17">
        <f>F240</f>
        <v>0</v>
      </c>
      <c r="G238" s="15">
        <f>G240</f>
        <v>0</v>
      </c>
      <c r="M238" s="3">
        <v>1981674.68</v>
      </c>
      <c r="N238" s="51">
        <f t="shared" si="11"/>
        <v>-988358.07</v>
      </c>
      <c r="R238" s="3">
        <v>1981674.68</v>
      </c>
      <c r="S238" s="30">
        <f t="shared" si="9"/>
        <v>-988358.07</v>
      </c>
      <c r="V238" s="30"/>
      <c r="X238" s="3">
        <v>0</v>
      </c>
      <c r="Y238" s="30">
        <f t="shared" si="10"/>
        <v>0</v>
      </c>
    </row>
    <row r="239" spans="1:25" ht="25.5" customHeight="1" hidden="1">
      <c r="A239" s="89" t="s">
        <v>24</v>
      </c>
      <c r="B239" s="90"/>
      <c r="C239" s="90"/>
      <c r="D239" s="23"/>
      <c r="E239" s="18"/>
      <c r="F239" s="18"/>
      <c r="G239" s="15"/>
      <c r="N239" s="46">
        <f t="shared" si="11"/>
        <v>0</v>
      </c>
      <c r="R239" s="3">
        <v>0</v>
      </c>
      <c r="S239" s="30">
        <f t="shared" si="9"/>
        <v>0</v>
      </c>
      <c r="V239" s="30"/>
      <c r="Y239" s="30">
        <f t="shared" si="10"/>
        <v>0</v>
      </c>
    </row>
    <row r="240" spans="1:25" ht="12.75" hidden="1">
      <c r="A240" s="83" t="s">
        <v>90</v>
      </c>
      <c r="B240" s="83"/>
      <c r="C240" s="83"/>
      <c r="D240" s="23">
        <v>241</v>
      </c>
      <c r="E240" s="15">
        <f>F240+G240</f>
        <v>0</v>
      </c>
      <c r="F240" s="15">
        <v>0</v>
      </c>
      <c r="G240" s="15">
        <v>0</v>
      </c>
      <c r="N240" s="46">
        <f t="shared" si="11"/>
        <v>0</v>
      </c>
      <c r="S240" s="30">
        <f t="shared" si="9"/>
        <v>0</v>
      </c>
      <c r="V240" s="30"/>
      <c r="X240" s="3">
        <v>0</v>
      </c>
      <c r="Y240" s="30">
        <f t="shared" si="10"/>
        <v>0</v>
      </c>
    </row>
    <row r="241" spans="1:25" ht="15" customHeight="1">
      <c r="A241" s="83" t="s">
        <v>91</v>
      </c>
      <c r="B241" s="83"/>
      <c r="C241" s="83"/>
      <c r="D241" s="23">
        <v>260</v>
      </c>
      <c r="E241" s="17">
        <f>F241+G241</f>
        <v>0</v>
      </c>
      <c r="F241" s="17">
        <f>F243</f>
        <v>0</v>
      </c>
      <c r="G241" s="15">
        <f>G243</f>
        <v>0</v>
      </c>
      <c r="N241" s="46">
        <f t="shared" si="11"/>
        <v>0</v>
      </c>
      <c r="R241" s="3">
        <v>0</v>
      </c>
      <c r="S241" s="30">
        <f t="shared" si="9"/>
        <v>0</v>
      </c>
      <c r="V241" s="30"/>
      <c r="X241" s="3">
        <v>0</v>
      </c>
      <c r="Y241" s="30">
        <f t="shared" si="10"/>
        <v>0</v>
      </c>
    </row>
    <row r="242" spans="1:25" ht="12.75" hidden="1">
      <c r="A242" s="89" t="s">
        <v>24</v>
      </c>
      <c r="B242" s="90"/>
      <c r="C242" s="90"/>
      <c r="D242" s="23"/>
      <c r="E242" s="15"/>
      <c r="F242" s="15"/>
      <c r="G242" s="15"/>
      <c r="N242" s="46">
        <f t="shared" si="11"/>
        <v>0</v>
      </c>
      <c r="R242" s="3">
        <v>0</v>
      </c>
      <c r="S242" s="30">
        <f t="shared" si="9"/>
        <v>0</v>
      </c>
      <c r="V242" s="30"/>
      <c r="Y242" s="30">
        <f t="shared" si="10"/>
        <v>0</v>
      </c>
    </row>
    <row r="243" spans="1:25" ht="12.75" hidden="1">
      <c r="A243" s="83" t="s">
        <v>92</v>
      </c>
      <c r="B243" s="83"/>
      <c r="C243" s="83"/>
      <c r="D243" s="23">
        <v>262</v>
      </c>
      <c r="E243" s="15">
        <f>F243+G243</f>
        <v>0</v>
      </c>
      <c r="F243" s="15"/>
      <c r="G243" s="15"/>
      <c r="N243" s="46">
        <f t="shared" si="11"/>
        <v>0</v>
      </c>
      <c r="S243" s="30">
        <f t="shared" si="9"/>
        <v>0</v>
      </c>
      <c r="V243" s="30"/>
      <c r="Y243" s="30">
        <f t="shared" si="10"/>
        <v>0</v>
      </c>
    </row>
    <row r="244" spans="1:25" ht="12.75">
      <c r="A244" s="83" t="s">
        <v>93</v>
      </c>
      <c r="B244" s="83"/>
      <c r="C244" s="83"/>
      <c r="D244" s="23">
        <v>290</v>
      </c>
      <c r="E244" s="17">
        <f>F244+G244</f>
        <v>267268</v>
      </c>
      <c r="F244" s="17">
        <f>267268</f>
        <v>267268</v>
      </c>
      <c r="G244" s="17">
        <v>0</v>
      </c>
      <c r="N244" s="46">
        <f t="shared" si="11"/>
        <v>0</v>
      </c>
      <c r="S244" s="30">
        <f t="shared" si="9"/>
        <v>0</v>
      </c>
      <c r="V244" s="30"/>
      <c r="X244" s="3">
        <v>267268</v>
      </c>
      <c r="Y244" s="30">
        <f t="shared" si="10"/>
        <v>0</v>
      </c>
    </row>
    <row r="245" spans="1:25" ht="13.5" customHeight="1">
      <c r="A245" s="83" t="s">
        <v>94</v>
      </c>
      <c r="B245" s="83"/>
      <c r="C245" s="83"/>
      <c r="D245" s="23">
        <v>300</v>
      </c>
      <c r="E245" s="17">
        <f>F245+G245</f>
        <v>4291687.18</v>
      </c>
      <c r="F245" s="17">
        <f>F247+F248+F249+F250</f>
        <v>4291687.18</v>
      </c>
      <c r="G245" s="17">
        <f>G247+G248+G249+G250</f>
        <v>0</v>
      </c>
      <c r="H245" s="30"/>
      <c r="M245" s="3">
        <v>169400</v>
      </c>
      <c r="N245" s="46">
        <f t="shared" si="11"/>
        <v>97868</v>
      </c>
      <c r="R245" s="3">
        <v>169400</v>
      </c>
      <c r="S245" s="30">
        <f t="shared" si="9"/>
        <v>97868</v>
      </c>
      <c r="V245" s="55"/>
      <c r="X245" s="3">
        <v>4291687.18</v>
      </c>
      <c r="Y245" s="30">
        <f t="shared" si="10"/>
        <v>0</v>
      </c>
    </row>
    <row r="246" spans="1:25" ht="12.75">
      <c r="A246" s="89" t="s">
        <v>24</v>
      </c>
      <c r="B246" s="90"/>
      <c r="C246" s="90"/>
      <c r="D246" s="23"/>
      <c r="E246" s="15"/>
      <c r="F246" s="15"/>
      <c r="G246" s="15"/>
      <c r="M246" s="3">
        <f>M251</f>
        <v>5066055.7</v>
      </c>
      <c r="N246" s="51">
        <f t="shared" si="11"/>
        <v>-774368.5200000005</v>
      </c>
      <c r="R246" s="3">
        <v>5066055.7</v>
      </c>
      <c r="S246" s="30">
        <f t="shared" si="9"/>
        <v>-774368.5200000005</v>
      </c>
      <c r="V246" s="30"/>
      <c r="Y246" s="30">
        <f t="shared" si="10"/>
        <v>0</v>
      </c>
    </row>
    <row r="247" spans="1:25" ht="15.75" customHeight="1" hidden="1">
      <c r="A247" s="83" t="s">
        <v>95</v>
      </c>
      <c r="B247" s="83"/>
      <c r="C247" s="83"/>
      <c r="D247" s="23">
        <v>310</v>
      </c>
      <c r="E247" s="15">
        <f>F247+G247</f>
        <v>0</v>
      </c>
      <c r="F247" s="15">
        <f>44100-44100</f>
        <v>0</v>
      </c>
      <c r="G247" s="15">
        <v>0</v>
      </c>
      <c r="N247" s="46">
        <f t="shared" si="11"/>
        <v>0</v>
      </c>
      <c r="S247" s="30">
        <f t="shared" si="9"/>
        <v>0</v>
      </c>
      <c r="V247" s="30"/>
      <c r="X247" s="3">
        <v>0</v>
      </c>
      <c r="Y247" s="30">
        <f t="shared" si="10"/>
        <v>0</v>
      </c>
    </row>
    <row r="248" spans="1:25" ht="12.75" hidden="1">
      <c r="A248" s="84" t="s">
        <v>96</v>
      </c>
      <c r="B248" s="84"/>
      <c r="C248" s="84"/>
      <c r="D248" s="24">
        <v>320</v>
      </c>
      <c r="E248" s="15">
        <f>F248+G248</f>
        <v>0</v>
      </c>
      <c r="F248" s="19">
        <v>0</v>
      </c>
      <c r="G248" s="19">
        <v>0</v>
      </c>
      <c r="N248" s="46">
        <f t="shared" si="11"/>
        <v>0</v>
      </c>
      <c r="R248" s="3">
        <v>0</v>
      </c>
      <c r="S248" s="30">
        <f t="shared" si="9"/>
        <v>0</v>
      </c>
      <c r="V248" s="30"/>
      <c r="X248" s="3">
        <v>0</v>
      </c>
      <c r="Y248" s="30">
        <f t="shared" si="10"/>
        <v>0</v>
      </c>
    </row>
    <row r="249" spans="1:25" ht="27" customHeight="1" hidden="1">
      <c r="A249" s="84" t="s">
        <v>97</v>
      </c>
      <c r="B249" s="84"/>
      <c r="C249" s="84"/>
      <c r="D249" s="25">
        <v>330</v>
      </c>
      <c r="E249" s="15">
        <f>F249+G249</f>
        <v>0</v>
      </c>
      <c r="F249" s="19">
        <v>0</v>
      </c>
      <c r="G249" s="19">
        <v>0</v>
      </c>
      <c r="N249" s="46">
        <f t="shared" si="11"/>
        <v>0</v>
      </c>
      <c r="R249" s="3">
        <v>0</v>
      </c>
      <c r="S249" s="30">
        <f t="shared" si="9"/>
        <v>0</v>
      </c>
      <c r="V249" s="30"/>
      <c r="X249" s="3">
        <v>0</v>
      </c>
      <c r="Y249" s="30">
        <f t="shared" si="10"/>
        <v>0</v>
      </c>
    </row>
    <row r="250" spans="1:25" ht="27" customHeight="1">
      <c r="A250" s="83" t="s">
        <v>98</v>
      </c>
      <c r="B250" s="83"/>
      <c r="C250" s="83"/>
      <c r="D250" s="23">
        <v>340</v>
      </c>
      <c r="E250" s="15">
        <f>F250+G250</f>
        <v>4291687.18</v>
      </c>
      <c r="F250" s="15">
        <f>4291687.18</f>
        <v>4291687.18</v>
      </c>
      <c r="G250" s="15">
        <v>0</v>
      </c>
      <c r="N250" s="46">
        <f t="shared" si="11"/>
        <v>0</v>
      </c>
      <c r="R250" s="3">
        <v>0</v>
      </c>
      <c r="S250" s="30">
        <f t="shared" si="9"/>
        <v>0</v>
      </c>
      <c r="V250" s="30"/>
      <c r="X250" s="3">
        <v>4291687.18</v>
      </c>
      <c r="Y250" s="30">
        <f t="shared" si="10"/>
        <v>0</v>
      </c>
    </row>
    <row r="251" spans="1:25" ht="27" customHeight="1">
      <c r="A251" s="86" t="s">
        <v>121</v>
      </c>
      <c r="B251" s="87"/>
      <c r="C251" s="87"/>
      <c r="D251" s="87"/>
      <c r="E251" s="87"/>
      <c r="F251" s="87"/>
      <c r="G251" s="88"/>
      <c r="M251" s="3">
        <v>5066055.7</v>
      </c>
      <c r="N251" s="51">
        <f t="shared" si="11"/>
        <v>-774368.5200000005</v>
      </c>
      <c r="R251" s="3">
        <v>5066055.7</v>
      </c>
      <c r="S251" s="30">
        <f t="shared" si="9"/>
        <v>-774368.5200000005</v>
      </c>
      <c r="V251" s="30"/>
      <c r="Y251" s="30">
        <f t="shared" si="10"/>
        <v>0</v>
      </c>
    </row>
    <row r="252" spans="1:25" ht="12.75">
      <c r="A252" s="83" t="s">
        <v>105</v>
      </c>
      <c r="B252" s="83"/>
      <c r="C252" s="83"/>
      <c r="D252" s="8" t="s">
        <v>70</v>
      </c>
      <c r="E252" s="15">
        <v>0</v>
      </c>
      <c r="F252" s="15">
        <v>0</v>
      </c>
      <c r="G252" s="15">
        <v>0</v>
      </c>
      <c r="M252" s="30">
        <f>SUM(M228:M251)</f>
        <v>44215366.95</v>
      </c>
      <c r="N252" s="46"/>
      <c r="S252" s="30">
        <f t="shared" si="9"/>
        <v>0</v>
      </c>
      <c r="V252" s="30"/>
      <c r="X252" s="3">
        <v>0</v>
      </c>
      <c r="Y252" s="30">
        <f t="shared" si="10"/>
        <v>0</v>
      </c>
    </row>
    <row r="253" spans="1:25" ht="18.75" customHeight="1">
      <c r="A253" s="102" t="s">
        <v>122</v>
      </c>
      <c r="B253" s="103"/>
      <c r="C253" s="104"/>
      <c r="D253" s="8" t="s">
        <v>70</v>
      </c>
      <c r="E253" s="17">
        <f>F253+G253</f>
        <v>12906888.32</v>
      </c>
      <c r="F253" s="17">
        <f>F255+F256+F257+F258</f>
        <v>12906888.32</v>
      </c>
      <c r="G253" s="17">
        <f>SUM(G255:G258)</f>
        <v>0</v>
      </c>
      <c r="N253" s="46"/>
      <c r="S253" s="30">
        <f t="shared" si="9"/>
        <v>0</v>
      </c>
      <c r="V253" s="30"/>
      <c r="X253" s="3">
        <v>12906888.32</v>
      </c>
      <c r="Y253" s="30">
        <f t="shared" si="10"/>
        <v>0</v>
      </c>
    </row>
    <row r="254" spans="1:25" s="22" customFormat="1" ht="12.75">
      <c r="A254" s="102" t="s">
        <v>107</v>
      </c>
      <c r="B254" s="103"/>
      <c r="C254" s="104"/>
      <c r="D254" s="8" t="s">
        <v>70</v>
      </c>
      <c r="E254" s="17"/>
      <c r="F254" s="17"/>
      <c r="G254" s="17"/>
      <c r="N254" s="46"/>
      <c r="R254" s="22">
        <v>2165004.4</v>
      </c>
      <c r="S254" s="53">
        <f t="shared" si="9"/>
        <v>10741883.92</v>
      </c>
      <c r="U254" s="15"/>
      <c r="V254" s="30"/>
      <c r="Y254" s="30">
        <f t="shared" si="10"/>
        <v>0</v>
      </c>
    </row>
    <row r="255" spans="1:25" s="22" customFormat="1" ht="67.5" customHeight="1">
      <c r="A255" s="93" t="s">
        <v>209</v>
      </c>
      <c r="B255" s="78"/>
      <c r="C255" s="79"/>
      <c r="D255" s="10" t="s">
        <v>213</v>
      </c>
      <c r="E255" s="15">
        <f>F255+G255</f>
        <v>988500</v>
      </c>
      <c r="F255" s="15">
        <f>988500</f>
        <v>988500</v>
      </c>
      <c r="G255" s="15">
        <v>0</v>
      </c>
      <c r="N255" s="46"/>
      <c r="S255" s="30">
        <f t="shared" si="9"/>
        <v>0</v>
      </c>
      <c r="U255" s="43"/>
      <c r="V255" s="30"/>
      <c r="X255" s="22">
        <v>988500</v>
      </c>
      <c r="Y255" s="30">
        <f t="shared" si="10"/>
        <v>0</v>
      </c>
    </row>
    <row r="256" spans="1:25" ht="258" customHeight="1">
      <c r="A256" s="89" t="s">
        <v>210</v>
      </c>
      <c r="B256" s="90"/>
      <c r="C256" s="77"/>
      <c r="D256" s="10" t="s">
        <v>214</v>
      </c>
      <c r="E256" s="15">
        <f>F256+G256</f>
        <v>2712101.02</v>
      </c>
      <c r="F256" s="15">
        <v>2712101.02</v>
      </c>
      <c r="G256" s="15">
        <v>0</v>
      </c>
      <c r="N256" s="46"/>
      <c r="S256" s="30"/>
      <c r="V256" s="30"/>
      <c r="X256" s="3">
        <v>2712101.02</v>
      </c>
      <c r="Y256" s="30">
        <f t="shared" si="10"/>
        <v>0</v>
      </c>
    </row>
    <row r="257" spans="1:25" ht="194.25" customHeight="1">
      <c r="A257" s="89" t="s">
        <v>216</v>
      </c>
      <c r="B257" s="90"/>
      <c r="C257" s="77"/>
      <c r="D257" s="10" t="s">
        <v>214</v>
      </c>
      <c r="E257" s="15">
        <f>F257+G257</f>
        <v>3866287.3</v>
      </c>
      <c r="F257" s="15">
        <f>868080+312000+986076.1+1700131.2</f>
        <v>3866287.3</v>
      </c>
      <c r="G257" s="15">
        <v>0</v>
      </c>
      <c r="N257" s="46"/>
      <c r="S257" s="53">
        <f>F256-R257</f>
        <v>2712101.02</v>
      </c>
      <c r="V257" s="30"/>
      <c r="X257" s="3">
        <v>3866287.3</v>
      </c>
      <c r="Y257" s="30">
        <f t="shared" si="10"/>
        <v>0</v>
      </c>
    </row>
    <row r="258" spans="1:25" ht="105.75" customHeight="1">
      <c r="A258" s="89" t="s">
        <v>211</v>
      </c>
      <c r="B258" s="80"/>
      <c r="C258" s="81"/>
      <c r="D258" s="10" t="s">
        <v>215</v>
      </c>
      <c r="E258" s="15">
        <f>F258+G258</f>
        <v>5340000</v>
      </c>
      <c r="F258" s="15">
        <v>5340000</v>
      </c>
      <c r="G258" s="15">
        <v>0</v>
      </c>
      <c r="N258" s="46"/>
      <c r="R258" s="3">
        <v>2165004.4</v>
      </c>
      <c r="S258" s="30">
        <f>F257-R258</f>
        <v>1701282.9</v>
      </c>
      <c r="V258" s="30"/>
      <c r="X258" s="3">
        <v>5340000</v>
      </c>
      <c r="Y258" s="30">
        <f t="shared" si="10"/>
        <v>0</v>
      </c>
    </row>
    <row r="259" spans="1:25" ht="27.75" customHeight="1">
      <c r="A259" s="83" t="s">
        <v>106</v>
      </c>
      <c r="B259" s="83"/>
      <c r="C259" s="83"/>
      <c r="D259" s="8" t="s">
        <v>70</v>
      </c>
      <c r="E259" s="15">
        <v>0</v>
      </c>
      <c r="F259" s="15">
        <v>0</v>
      </c>
      <c r="G259" s="15">
        <v>0</v>
      </c>
      <c r="N259" s="46"/>
      <c r="S259" s="30"/>
      <c r="V259" s="30"/>
      <c r="X259" s="3">
        <v>0</v>
      </c>
      <c r="Y259" s="30">
        <f t="shared" si="10"/>
        <v>0</v>
      </c>
    </row>
    <row r="260" spans="1:25" ht="17.25" customHeight="1">
      <c r="A260" s="102" t="s">
        <v>123</v>
      </c>
      <c r="B260" s="103"/>
      <c r="C260" s="104"/>
      <c r="D260" s="21"/>
      <c r="E260" s="17">
        <f>F260+G260</f>
        <v>12906888.32</v>
      </c>
      <c r="F260" s="17">
        <f>F262+F289+F343+F316</f>
        <v>12906888.32</v>
      </c>
      <c r="G260" s="15">
        <v>0</v>
      </c>
      <c r="N260" s="46"/>
      <c r="S260" s="30">
        <f aca="true" t="shared" si="13" ref="S260:S288">F259-R260</f>
        <v>0</v>
      </c>
      <c r="V260" s="30"/>
      <c r="X260" s="3">
        <v>12906888.32</v>
      </c>
      <c r="Y260" s="30">
        <f t="shared" si="10"/>
        <v>0</v>
      </c>
    </row>
    <row r="261" spans="1:25" s="22" customFormat="1" ht="12.75">
      <c r="A261" s="83" t="s">
        <v>72</v>
      </c>
      <c r="B261" s="83"/>
      <c r="C261" s="83"/>
      <c r="D261" s="8"/>
      <c r="E261" s="15"/>
      <c r="F261" s="15"/>
      <c r="G261" s="15"/>
      <c r="H261" s="43">
        <f>4743934.69+146982.11</f>
        <v>4890916.800000001</v>
      </c>
      <c r="N261" s="46"/>
      <c r="R261" s="3">
        <v>2165004.4</v>
      </c>
      <c r="S261" s="53">
        <f t="shared" si="13"/>
        <v>10741883.92</v>
      </c>
      <c r="U261" s="43"/>
      <c r="V261" s="30"/>
      <c r="Y261" s="30">
        <f t="shared" si="10"/>
        <v>0</v>
      </c>
    </row>
    <row r="262" spans="1:25" ht="68.25" customHeight="1">
      <c r="A262" s="102" t="s">
        <v>204</v>
      </c>
      <c r="B262" s="105"/>
      <c r="C262" s="76"/>
      <c r="D262" s="10" t="s">
        <v>213</v>
      </c>
      <c r="E262" s="17">
        <f>F262+G262</f>
        <v>988500</v>
      </c>
      <c r="F262" s="17">
        <f>SUM(F263,F268,F276,F279,F282,F283)</f>
        <v>988500</v>
      </c>
      <c r="G262" s="17">
        <f>SUM(G263,G268,G276,G279,G282,G283)</f>
        <v>0</v>
      </c>
      <c r="N262" s="46"/>
      <c r="R262" s="22"/>
      <c r="S262" s="30">
        <f t="shared" si="13"/>
        <v>0</v>
      </c>
      <c r="V262" s="30"/>
      <c r="X262" s="3">
        <v>988500</v>
      </c>
      <c r="Y262" s="30">
        <f t="shared" si="10"/>
        <v>0</v>
      </c>
    </row>
    <row r="263" spans="1:25" ht="25.5" customHeight="1">
      <c r="A263" s="97" t="s">
        <v>78</v>
      </c>
      <c r="B263" s="97"/>
      <c r="C263" s="97"/>
      <c r="D263" s="23">
        <v>210</v>
      </c>
      <c r="E263" s="15">
        <f>F263+G263</f>
        <v>0</v>
      </c>
      <c r="F263" s="15">
        <f>F265+F266+F267</f>
        <v>0</v>
      </c>
      <c r="G263" s="15">
        <f>G265+G266+G267</f>
        <v>0</v>
      </c>
      <c r="N263" s="46"/>
      <c r="S263" s="30">
        <f t="shared" si="13"/>
        <v>988500</v>
      </c>
      <c r="V263" s="30"/>
      <c r="X263" s="3">
        <v>0</v>
      </c>
      <c r="Y263" s="30">
        <f t="shared" si="10"/>
        <v>0</v>
      </c>
    </row>
    <row r="264" spans="1:25" s="36" customFormat="1" ht="14.25" customHeight="1">
      <c r="A264" s="89" t="s">
        <v>24</v>
      </c>
      <c r="B264" s="90"/>
      <c r="C264" s="90"/>
      <c r="D264" s="14"/>
      <c r="E264" s="15"/>
      <c r="F264" s="15"/>
      <c r="G264" s="15"/>
      <c r="N264" s="46"/>
      <c r="R264" s="3"/>
      <c r="S264" s="30">
        <f t="shared" si="13"/>
        <v>0</v>
      </c>
      <c r="U264" s="62"/>
      <c r="V264" s="30"/>
      <c r="Y264" s="30">
        <f t="shared" si="10"/>
        <v>0</v>
      </c>
    </row>
    <row r="265" spans="1:25" s="36" customFormat="1" ht="12.75" hidden="1">
      <c r="A265" s="83" t="s">
        <v>79</v>
      </c>
      <c r="B265" s="83"/>
      <c r="C265" s="83"/>
      <c r="D265" s="23">
        <v>211</v>
      </c>
      <c r="E265" s="15">
        <f>F265+G265</f>
        <v>0</v>
      </c>
      <c r="F265" s="15">
        <v>0</v>
      </c>
      <c r="G265" s="15">
        <v>0</v>
      </c>
      <c r="N265" s="46"/>
      <c r="R265" s="3"/>
      <c r="S265" s="30">
        <f t="shared" si="13"/>
        <v>0</v>
      </c>
      <c r="U265" s="62"/>
      <c r="V265" s="30"/>
      <c r="X265" s="36">
        <v>0</v>
      </c>
      <c r="Y265" s="30">
        <f t="shared" si="10"/>
        <v>0</v>
      </c>
    </row>
    <row r="266" spans="1:25" s="36" customFormat="1" ht="12.75" hidden="1">
      <c r="A266" s="96" t="s">
        <v>80</v>
      </c>
      <c r="B266" s="96"/>
      <c r="C266" s="96"/>
      <c r="D266" s="23">
        <v>212</v>
      </c>
      <c r="E266" s="15">
        <f>F266+G266</f>
        <v>0</v>
      </c>
      <c r="F266" s="15">
        <v>0</v>
      </c>
      <c r="G266" s="15">
        <v>0</v>
      </c>
      <c r="N266" s="46"/>
      <c r="R266" s="3"/>
      <c r="S266" s="30">
        <f t="shared" si="13"/>
        <v>0</v>
      </c>
      <c r="U266" s="62"/>
      <c r="V266" s="30"/>
      <c r="X266" s="36">
        <v>0</v>
      </c>
      <c r="Y266" s="30">
        <f t="shared" si="10"/>
        <v>0</v>
      </c>
    </row>
    <row r="267" spans="1:25" s="36" customFormat="1" ht="12.75" hidden="1">
      <c r="A267" s="83" t="s">
        <v>81</v>
      </c>
      <c r="B267" s="83"/>
      <c r="C267" s="83"/>
      <c r="D267" s="23">
        <v>213</v>
      </c>
      <c r="E267" s="15">
        <f>F267+G267</f>
        <v>0</v>
      </c>
      <c r="F267" s="15">
        <v>0</v>
      </c>
      <c r="G267" s="15">
        <v>0</v>
      </c>
      <c r="N267" s="46"/>
      <c r="S267" s="30">
        <f t="shared" si="13"/>
        <v>0</v>
      </c>
      <c r="U267" s="62"/>
      <c r="V267" s="30"/>
      <c r="X267" s="36">
        <v>0</v>
      </c>
      <c r="Y267" s="30">
        <f t="shared" si="10"/>
        <v>0</v>
      </c>
    </row>
    <row r="268" spans="1:25" s="36" customFormat="1" ht="12.75">
      <c r="A268" s="83" t="s">
        <v>82</v>
      </c>
      <c r="B268" s="83"/>
      <c r="C268" s="83"/>
      <c r="D268" s="23">
        <v>220</v>
      </c>
      <c r="E268" s="15">
        <f>F268+G268</f>
        <v>0</v>
      </c>
      <c r="F268" s="15">
        <f>F270+F271+F272+F273+F274+F275</f>
        <v>0</v>
      </c>
      <c r="G268" s="15">
        <f>G270+G271+G272+G273+G274+G275</f>
        <v>0</v>
      </c>
      <c r="N268" s="46"/>
      <c r="S268" s="30">
        <f t="shared" si="13"/>
        <v>0</v>
      </c>
      <c r="U268" s="62"/>
      <c r="V268" s="30"/>
      <c r="X268" s="36">
        <v>0</v>
      </c>
      <c r="Y268" s="30">
        <f t="shared" si="10"/>
        <v>0</v>
      </c>
    </row>
    <row r="269" spans="1:25" s="36" customFormat="1" ht="12.75" hidden="1">
      <c r="A269" s="89" t="s">
        <v>24</v>
      </c>
      <c r="B269" s="90"/>
      <c r="C269" s="90"/>
      <c r="D269" s="23"/>
      <c r="E269" s="15"/>
      <c r="F269" s="15"/>
      <c r="G269" s="15"/>
      <c r="N269" s="46"/>
      <c r="S269" s="30">
        <f t="shared" si="13"/>
        <v>0</v>
      </c>
      <c r="U269" s="62"/>
      <c r="V269" s="30"/>
      <c r="Y269" s="30">
        <f t="shared" si="10"/>
        <v>0</v>
      </c>
    </row>
    <row r="270" spans="1:25" s="36" customFormat="1" ht="12.75" hidden="1">
      <c r="A270" s="83" t="s">
        <v>83</v>
      </c>
      <c r="B270" s="83"/>
      <c r="C270" s="83"/>
      <c r="D270" s="23">
        <v>221</v>
      </c>
      <c r="E270" s="15">
        <f aca="true" t="shared" si="14" ref="E270:E276">F270+G270</f>
        <v>0</v>
      </c>
      <c r="F270" s="15">
        <v>0</v>
      </c>
      <c r="G270" s="15">
        <v>0</v>
      </c>
      <c r="N270" s="46"/>
      <c r="S270" s="30">
        <f t="shared" si="13"/>
        <v>0</v>
      </c>
      <c r="U270" s="62"/>
      <c r="V270" s="30"/>
      <c r="X270" s="36">
        <v>0</v>
      </c>
      <c r="Y270" s="30">
        <f t="shared" si="10"/>
        <v>0</v>
      </c>
    </row>
    <row r="271" spans="1:25" s="36" customFormat="1" ht="12.75" hidden="1">
      <c r="A271" s="83" t="s">
        <v>84</v>
      </c>
      <c r="B271" s="83"/>
      <c r="C271" s="83"/>
      <c r="D271" s="23">
        <v>222</v>
      </c>
      <c r="E271" s="15">
        <f t="shared" si="14"/>
        <v>0</v>
      </c>
      <c r="F271" s="15">
        <v>0</v>
      </c>
      <c r="G271" s="15">
        <v>0</v>
      </c>
      <c r="N271" s="46"/>
      <c r="S271" s="30">
        <f t="shared" si="13"/>
        <v>0</v>
      </c>
      <c r="U271" s="62"/>
      <c r="V271" s="30"/>
      <c r="X271" s="36">
        <v>0</v>
      </c>
      <c r="Y271" s="30">
        <f t="shared" si="10"/>
        <v>0</v>
      </c>
    </row>
    <row r="272" spans="1:25" s="36" customFormat="1" ht="12.75" hidden="1">
      <c r="A272" s="83" t="s">
        <v>85</v>
      </c>
      <c r="B272" s="83"/>
      <c r="C272" s="83"/>
      <c r="D272" s="23">
        <v>223</v>
      </c>
      <c r="E272" s="15">
        <f t="shared" si="14"/>
        <v>0</v>
      </c>
      <c r="F272" s="15">
        <v>0</v>
      </c>
      <c r="G272" s="15">
        <v>0</v>
      </c>
      <c r="N272" s="46"/>
      <c r="S272" s="30">
        <f t="shared" si="13"/>
        <v>0</v>
      </c>
      <c r="U272" s="62"/>
      <c r="V272" s="30"/>
      <c r="X272" s="36">
        <v>0</v>
      </c>
      <c r="Y272" s="30">
        <f t="shared" si="10"/>
        <v>0</v>
      </c>
    </row>
    <row r="273" spans="1:25" s="36" customFormat="1" ht="12.75" hidden="1">
      <c r="A273" s="83" t="s">
        <v>86</v>
      </c>
      <c r="B273" s="83"/>
      <c r="C273" s="83"/>
      <c r="D273" s="23">
        <v>224</v>
      </c>
      <c r="E273" s="15">
        <f t="shared" si="14"/>
        <v>0</v>
      </c>
      <c r="F273" s="15">
        <v>0</v>
      </c>
      <c r="G273" s="15">
        <v>0</v>
      </c>
      <c r="N273" s="46"/>
      <c r="S273" s="30">
        <f t="shared" si="13"/>
        <v>0</v>
      </c>
      <c r="U273" s="62"/>
      <c r="V273" s="30"/>
      <c r="X273" s="36">
        <v>0</v>
      </c>
      <c r="Y273" s="30">
        <f t="shared" si="10"/>
        <v>0</v>
      </c>
    </row>
    <row r="274" spans="1:25" s="36" customFormat="1" ht="12.75" hidden="1">
      <c r="A274" s="83" t="s">
        <v>87</v>
      </c>
      <c r="B274" s="83"/>
      <c r="C274" s="83"/>
      <c r="D274" s="23">
        <v>225</v>
      </c>
      <c r="E274" s="15">
        <f t="shared" si="14"/>
        <v>0</v>
      </c>
      <c r="F274" s="15">
        <v>0</v>
      </c>
      <c r="G274" s="15">
        <v>0</v>
      </c>
      <c r="N274" s="46"/>
      <c r="S274" s="30">
        <f t="shared" si="13"/>
        <v>0</v>
      </c>
      <c r="U274" s="62"/>
      <c r="V274" s="30"/>
      <c r="X274" s="36">
        <v>0</v>
      </c>
      <c r="Y274" s="30">
        <f t="shared" si="10"/>
        <v>0</v>
      </c>
    </row>
    <row r="275" spans="1:25" s="36" customFormat="1" ht="12.75" hidden="1">
      <c r="A275" s="83" t="s">
        <v>88</v>
      </c>
      <c r="B275" s="83"/>
      <c r="C275" s="83"/>
      <c r="D275" s="23">
        <v>226</v>
      </c>
      <c r="E275" s="15">
        <f t="shared" si="14"/>
        <v>0</v>
      </c>
      <c r="F275" s="15">
        <v>0</v>
      </c>
      <c r="G275" s="15">
        <v>0</v>
      </c>
      <c r="N275" s="46"/>
      <c r="S275" s="30">
        <f t="shared" si="13"/>
        <v>0</v>
      </c>
      <c r="U275" s="62"/>
      <c r="V275" s="30"/>
      <c r="X275" s="36">
        <v>0</v>
      </c>
      <c r="Y275" s="30">
        <f t="shared" si="10"/>
        <v>0</v>
      </c>
    </row>
    <row r="276" spans="1:25" s="36" customFormat="1" ht="12.75">
      <c r="A276" s="83" t="s">
        <v>89</v>
      </c>
      <c r="B276" s="83"/>
      <c r="C276" s="83"/>
      <c r="D276" s="23">
        <v>240</v>
      </c>
      <c r="E276" s="15">
        <f t="shared" si="14"/>
        <v>0</v>
      </c>
      <c r="F276" s="15">
        <f>F278</f>
        <v>0</v>
      </c>
      <c r="G276" s="15">
        <f>G278</f>
        <v>0</v>
      </c>
      <c r="N276" s="46"/>
      <c r="S276" s="30">
        <f t="shared" si="13"/>
        <v>0</v>
      </c>
      <c r="U276" s="62"/>
      <c r="V276" s="30"/>
      <c r="X276" s="36">
        <v>0</v>
      </c>
      <c r="Y276" s="30">
        <f t="shared" si="10"/>
        <v>0</v>
      </c>
    </row>
    <row r="277" spans="1:25" s="36" customFormat="1" ht="24.75" customHeight="1" hidden="1">
      <c r="A277" s="89" t="s">
        <v>24</v>
      </c>
      <c r="B277" s="90"/>
      <c r="C277" s="90"/>
      <c r="D277" s="23"/>
      <c r="E277" s="15"/>
      <c r="F277" s="15"/>
      <c r="G277" s="15"/>
      <c r="N277" s="46"/>
      <c r="S277" s="30">
        <f t="shared" si="13"/>
        <v>0</v>
      </c>
      <c r="U277" s="62"/>
      <c r="V277" s="30"/>
      <c r="Y277" s="30">
        <f t="shared" si="10"/>
        <v>0</v>
      </c>
    </row>
    <row r="278" spans="1:25" s="36" customFormat="1" ht="12.75" hidden="1">
      <c r="A278" s="83" t="s">
        <v>90</v>
      </c>
      <c r="B278" s="83"/>
      <c r="C278" s="83"/>
      <c r="D278" s="23">
        <v>241</v>
      </c>
      <c r="E278" s="15">
        <f>F278+G278</f>
        <v>0</v>
      </c>
      <c r="F278" s="15">
        <v>0</v>
      </c>
      <c r="G278" s="15">
        <v>0</v>
      </c>
      <c r="N278" s="46"/>
      <c r="S278" s="30">
        <f t="shared" si="13"/>
        <v>0</v>
      </c>
      <c r="U278" s="62"/>
      <c r="V278" s="30"/>
      <c r="X278" s="36">
        <v>0</v>
      </c>
      <c r="Y278" s="30">
        <f t="shared" si="10"/>
        <v>0</v>
      </c>
    </row>
    <row r="279" spans="1:25" s="36" customFormat="1" ht="15" customHeight="1">
      <c r="A279" s="83" t="s">
        <v>91</v>
      </c>
      <c r="B279" s="83"/>
      <c r="C279" s="83"/>
      <c r="D279" s="23">
        <v>260</v>
      </c>
      <c r="E279" s="15">
        <f>F279+G279</f>
        <v>0</v>
      </c>
      <c r="F279" s="15">
        <f>F281</f>
        <v>0</v>
      </c>
      <c r="G279" s="15">
        <f>G281</f>
        <v>0</v>
      </c>
      <c r="N279" s="46"/>
      <c r="S279" s="30">
        <f t="shared" si="13"/>
        <v>0</v>
      </c>
      <c r="U279" s="62"/>
      <c r="V279" s="30"/>
      <c r="X279" s="36">
        <v>0</v>
      </c>
      <c r="Y279" s="30">
        <f t="shared" si="10"/>
        <v>0</v>
      </c>
    </row>
    <row r="280" spans="1:25" s="36" customFormat="1" ht="12.75" hidden="1">
      <c r="A280" s="89" t="s">
        <v>24</v>
      </c>
      <c r="B280" s="90"/>
      <c r="C280" s="90"/>
      <c r="D280" s="23"/>
      <c r="E280" s="15"/>
      <c r="F280" s="15"/>
      <c r="G280" s="15"/>
      <c r="N280" s="46"/>
      <c r="S280" s="30">
        <f t="shared" si="13"/>
        <v>0</v>
      </c>
      <c r="U280" s="62"/>
      <c r="V280" s="30"/>
      <c r="Y280" s="30">
        <f t="shared" si="10"/>
        <v>0</v>
      </c>
    </row>
    <row r="281" spans="1:25" s="36" customFormat="1" ht="12.75" hidden="1">
      <c r="A281" s="83" t="s">
        <v>92</v>
      </c>
      <c r="B281" s="83"/>
      <c r="C281" s="83"/>
      <c r="D281" s="23">
        <v>262</v>
      </c>
      <c r="E281" s="15">
        <f>F281+G281</f>
        <v>0</v>
      </c>
      <c r="F281" s="15">
        <v>0</v>
      </c>
      <c r="G281" s="15">
        <v>0</v>
      </c>
      <c r="N281" s="46"/>
      <c r="S281" s="30">
        <f t="shared" si="13"/>
        <v>0</v>
      </c>
      <c r="U281" s="62"/>
      <c r="V281" s="30"/>
      <c r="X281" s="36">
        <v>0</v>
      </c>
      <c r="Y281" s="30">
        <f t="shared" si="10"/>
        <v>0</v>
      </c>
    </row>
    <row r="282" spans="1:25" s="36" customFormat="1" ht="12.75">
      <c r="A282" s="83" t="s">
        <v>93</v>
      </c>
      <c r="B282" s="83"/>
      <c r="C282" s="83"/>
      <c r="D282" s="23">
        <v>290</v>
      </c>
      <c r="E282" s="15">
        <f>F282+G282</f>
        <v>0</v>
      </c>
      <c r="F282" s="15">
        <v>0</v>
      </c>
      <c r="G282" s="15">
        <v>0</v>
      </c>
      <c r="N282" s="46"/>
      <c r="S282" s="30">
        <f t="shared" si="13"/>
        <v>0</v>
      </c>
      <c r="U282" s="62"/>
      <c r="V282" s="30"/>
      <c r="X282" s="36">
        <v>0</v>
      </c>
      <c r="Y282" s="30">
        <f t="shared" si="10"/>
        <v>0</v>
      </c>
    </row>
    <row r="283" spans="1:25" s="36" customFormat="1" ht="16.5" customHeight="1">
      <c r="A283" s="83" t="s">
        <v>94</v>
      </c>
      <c r="B283" s="83"/>
      <c r="C283" s="83"/>
      <c r="D283" s="23">
        <v>300</v>
      </c>
      <c r="E283" s="15">
        <f>F283+G283</f>
        <v>988500</v>
      </c>
      <c r="F283" s="15">
        <f>F285+F286+F287+F288</f>
        <v>988500</v>
      </c>
      <c r="G283" s="15">
        <f>G285+G286+G287+G288</f>
        <v>0</v>
      </c>
      <c r="N283" s="46"/>
      <c r="S283" s="30">
        <f t="shared" si="13"/>
        <v>0</v>
      </c>
      <c r="U283" s="62"/>
      <c r="V283" s="30"/>
      <c r="X283" s="36">
        <v>988500</v>
      </c>
      <c r="Y283" s="30">
        <f t="shared" si="10"/>
        <v>0</v>
      </c>
    </row>
    <row r="284" spans="1:25" s="36" customFormat="1" ht="12.75">
      <c r="A284" s="89" t="s">
        <v>24</v>
      </c>
      <c r="B284" s="90"/>
      <c r="C284" s="90"/>
      <c r="D284" s="23"/>
      <c r="E284" s="15"/>
      <c r="F284" s="15"/>
      <c r="G284" s="15"/>
      <c r="N284" s="46"/>
      <c r="S284" s="30">
        <f t="shared" si="13"/>
        <v>988500</v>
      </c>
      <c r="U284" s="62"/>
      <c r="V284" s="30"/>
      <c r="Y284" s="30">
        <f aca="true" t="shared" si="15" ref="Y284:Y347">F284-X284</f>
        <v>0</v>
      </c>
    </row>
    <row r="285" spans="1:25" s="36" customFormat="1" ht="17.25" customHeight="1">
      <c r="A285" s="83" t="s">
        <v>95</v>
      </c>
      <c r="B285" s="83"/>
      <c r="C285" s="83"/>
      <c r="D285" s="23">
        <v>310</v>
      </c>
      <c r="E285" s="15">
        <f aca="true" t="shared" si="16" ref="E285:E290">F285+G285</f>
        <v>988500</v>
      </c>
      <c r="F285" s="15">
        <v>988500</v>
      </c>
      <c r="G285" s="15">
        <v>0</v>
      </c>
      <c r="N285" s="46"/>
      <c r="S285" s="30">
        <f t="shared" si="13"/>
        <v>0</v>
      </c>
      <c r="U285" s="62"/>
      <c r="V285" s="30"/>
      <c r="X285" s="36">
        <v>988500</v>
      </c>
      <c r="Y285" s="30">
        <f t="shared" si="15"/>
        <v>0</v>
      </c>
    </row>
    <row r="286" spans="1:25" s="36" customFormat="1" ht="12.75" hidden="1">
      <c r="A286" s="84" t="s">
        <v>96</v>
      </c>
      <c r="B286" s="84"/>
      <c r="C286" s="84"/>
      <c r="D286" s="24">
        <v>320</v>
      </c>
      <c r="E286" s="15">
        <f t="shared" si="16"/>
        <v>0</v>
      </c>
      <c r="F286" s="19">
        <v>0</v>
      </c>
      <c r="G286" s="19">
        <v>0</v>
      </c>
      <c r="N286" s="46"/>
      <c r="S286" s="30">
        <f t="shared" si="13"/>
        <v>988500</v>
      </c>
      <c r="U286" s="62"/>
      <c r="V286" s="30"/>
      <c r="X286" s="36">
        <v>0</v>
      </c>
      <c r="Y286" s="30">
        <f t="shared" si="15"/>
        <v>0</v>
      </c>
    </row>
    <row r="287" spans="1:25" s="36" customFormat="1" ht="25.5" customHeight="1" hidden="1">
      <c r="A287" s="84" t="s">
        <v>97</v>
      </c>
      <c r="B287" s="84"/>
      <c r="C287" s="84"/>
      <c r="D287" s="25">
        <v>330</v>
      </c>
      <c r="E287" s="15">
        <f t="shared" si="16"/>
        <v>0</v>
      </c>
      <c r="F287" s="19">
        <v>0</v>
      </c>
      <c r="G287" s="19">
        <v>0</v>
      </c>
      <c r="N287" s="46"/>
      <c r="S287" s="30">
        <f t="shared" si="13"/>
        <v>0</v>
      </c>
      <c r="U287" s="62"/>
      <c r="V287" s="30"/>
      <c r="X287" s="36">
        <v>0</v>
      </c>
      <c r="Y287" s="30">
        <f t="shared" si="15"/>
        <v>0</v>
      </c>
    </row>
    <row r="288" spans="1:25" s="36" customFormat="1" ht="26.25" customHeight="1" hidden="1">
      <c r="A288" s="83" t="s">
        <v>98</v>
      </c>
      <c r="B288" s="83"/>
      <c r="C288" s="83"/>
      <c r="D288" s="23">
        <v>340</v>
      </c>
      <c r="E288" s="15">
        <f t="shared" si="16"/>
        <v>0</v>
      </c>
      <c r="F288" s="15"/>
      <c r="G288" s="15">
        <v>0</v>
      </c>
      <c r="N288" s="46"/>
      <c r="S288" s="30">
        <f t="shared" si="13"/>
        <v>0</v>
      </c>
      <c r="U288" s="62"/>
      <c r="V288" s="30"/>
      <c r="Y288" s="30">
        <f t="shared" si="15"/>
        <v>0</v>
      </c>
    </row>
    <row r="289" spans="1:25" s="36" customFormat="1" ht="260.25" customHeight="1">
      <c r="A289" s="133" t="str">
        <f>A256</f>
        <v>2) Осуществление иных расходов, не относящихся к расходам, осуществляемым за счет средств субсидий на осуществление капитальных вложений в объекты капитального строительства государственной собственности Красноярского края и приобретение объектов недвижимого имущества в государственную собственность Красноярского края (стипендия, материальная поддержка студентам, обучающимся по очной форме обучения в краевых государственных профессиональных образовательных организациях, оказываемая в связи с нахождением в трудной жизненной ситуации, необходимостью санитарно - курортного лечения, смертью одного из родителей (обоих родителей), рождением ребенка одинокой матерью).</v>
      </c>
      <c r="B289" s="134"/>
      <c r="C289" s="135"/>
      <c r="D289" s="60" t="str">
        <f>D256</f>
        <v>07523021000061001</v>
      </c>
      <c r="E289" s="17">
        <f t="shared" si="16"/>
        <v>2712101.02</v>
      </c>
      <c r="F289" s="17">
        <f>SUM(F290,F295,F303,F306,F309,F310)</f>
        <v>2712101.02</v>
      </c>
      <c r="G289" s="17">
        <f>SUM(G290,G295,G303,G306,G309,G310)</f>
        <v>0</v>
      </c>
      <c r="N289" s="46"/>
      <c r="S289" s="30" t="e">
        <f>#REF!-R289</f>
        <v>#REF!</v>
      </c>
      <c r="U289" s="62"/>
      <c r="V289" s="30"/>
      <c r="X289" s="36">
        <v>2712101.02</v>
      </c>
      <c r="Y289" s="30">
        <f t="shared" si="15"/>
        <v>0</v>
      </c>
    </row>
    <row r="290" spans="1:25" ht="24.75" customHeight="1">
      <c r="A290" s="97" t="s">
        <v>78</v>
      </c>
      <c r="B290" s="97"/>
      <c r="C290" s="97"/>
      <c r="D290" s="23">
        <v>210</v>
      </c>
      <c r="E290" s="15">
        <f t="shared" si="16"/>
        <v>0</v>
      </c>
      <c r="F290" s="15">
        <f>F292+F293+F294</f>
        <v>0</v>
      </c>
      <c r="G290" s="15">
        <f>G292+G293+G294</f>
        <v>0</v>
      </c>
      <c r="N290" s="46"/>
      <c r="R290" s="36">
        <v>2165004.4</v>
      </c>
      <c r="S290" s="30">
        <f aca="true" t="shared" si="17" ref="S290:S296">F289-R290</f>
        <v>547096.6200000001</v>
      </c>
      <c r="V290" s="30"/>
      <c r="X290" s="3">
        <v>0</v>
      </c>
      <c r="Y290" s="30">
        <f t="shared" si="15"/>
        <v>0</v>
      </c>
    </row>
    <row r="291" spans="1:25" s="37" customFormat="1" ht="13.5" customHeight="1" hidden="1">
      <c r="A291" s="89" t="s">
        <v>24</v>
      </c>
      <c r="B291" s="90"/>
      <c r="C291" s="90"/>
      <c r="D291" s="52"/>
      <c r="E291" s="15"/>
      <c r="F291" s="15"/>
      <c r="G291" s="15"/>
      <c r="N291" s="46"/>
      <c r="R291" s="36"/>
      <c r="S291" s="30">
        <f t="shared" si="17"/>
        <v>0</v>
      </c>
      <c r="U291" s="63"/>
      <c r="V291" s="30"/>
      <c r="Y291" s="30">
        <f t="shared" si="15"/>
        <v>0</v>
      </c>
    </row>
    <row r="292" spans="1:25" s="36" customFormat="1" ht="13.5" customHeight="1" hidden="1">
      <c r="A292" s="83" t="s">
        <v>79</v>
      </c>
      <c r="B292" s="83"/>
      <c r="C292" s="83"/>
      <c r="D292" s="23">
        <v>211</v>
      </c>
      <c r="E292" s="15">
        <f>F292+G292</f>
        <v>0</v>
      </c>
      <c r="F292" s="15">
        <v>0</v>
      </c>
      <c r="G292" s="15">
        <v>0</v>
      </c>
      <c r="N292" s="46"/>
      <c r="S292" s="30">
        <f t="shared" si="17"/>
        <v>0</v>
      </c>
      <c r="U292" s="62"/>
      <c r="V292" s="30"/>
      <c r="X292" s="36">
        <v>0</v>
      </c>
      <c r="Y292" s="30">
        <f t="shared" si="15"/>
        <v>0</v>
      </c>
    </row>
    <row r="293" spans="1:25" s="37" customFormat="1" ht="13.5" customHeight="1" hidden="1">
      <c r="A293" s="96" t="s">
        <v>80</v>
      </c>
      <c r="B293" s="96"/>
      <c r="C293" s="96"/>
      <c r="D293" s="23">
        <v>212</v>
      </c>
      <c r="E293" s="15">
        <f>F293+G293</f>
        <v>0</v>
      </c>
      <c r="F293" s="15">
        <v>0</v>
      </c>
      <c r="G293" s="15">
        <f>SUM(G294,G299,G307,G310,G313,G314)</f>
        <v>0</v>
      </c>
      <c r="N293" s="46"/>
      <c r="S293" s="30">
        <f t="shared" si="17"/>
        <v>0</v>
      </c>
      <c r="U293" s="63"/>
      <c r="V293" s="30"/>
      <c r="X293" s="37">
        <v>0</v>
      </c>
      <c r="Y293" s="30">
        <f t="shared" si="15"/>
        <v>0</v>
      </c>
    </row>
    <row r="294" spans="1:25" s="36" customFormat="1" ht="13.5" customHeight="1" hidden="1">
      <c r="A294" s="83" t="s">
        <v>81</v>
      </c>
      <c r="B294" s="83"/>
      <c r="C294" s="83"/>
      <c r="D294" s="23">
        <v>213</v>
      </c>
      <c r="E294" s="15">
        <f>F294+G294</f>
        <v>0</v>
      </c>
      <c r="F294" s="15">
        <v>0</v>
      </c>
      <c r="G294" s="15">
        <v>0</v>
      </c>
      <c r="N294" s="46"/>
      <c r="S294" s="30">
        <f t="shared" si="17"/>
        <v>0</v>
      </c>
      <c r="U294" s="62"/>
      <c r="V294" s="30"/>
      <c r="X294" s="36">
        <v>0</v>
      </c>
      <c r="Y294" s="30">
        <f t="shared" si="15"/>
        <v>0</v>
      </c>
    </row>
    <row r="295" spans="1:25" s="37" customFormat="1" ht="13.5" customHeight="1">
      <c r="A295" s="83" t="s">
        <v>82</v>
      </c>
      <c r="B295" s="83"/>
      <c r="C295" s="83"/>
      <c r="D295" s="23">
        <v>220</v>
      </c>
      <c r="E295" s="15">
        <f>F295+G295</f>
        <v>0</v>
      </c>
      <c r="F295" s="15">
        <f>F297+F298+F299+F300+F301+F302</f>
        <v>0</v>
      </c>
      <c r="G295" s="15">
        <f>G297+G298+G299+G300+G301+G302</f>
        <v>0</v>
      </c>
      <c r="N295" s="46"/>
      <c r="R295" s="36"/>
      <c r="S295" s="30">
        <f t="shared" si="17"/>
        <v>0</v>
      </c>
      <c r="U295" s="63"/>
      <c r="V295" s="30"/>
      <c r="X295" s="37">
        <v>0</v>
      </c>
      <c r="Y295" s="30">
        <f t="shared" si="15"/>
        <v>0</v>
      </c>
    </row>
    <row r="296" spans="1:25" s="37" customFormat="1" ht="13.5" customHeight="1" hidden="1">
      <c r="A296" s="89" t="s">
        <v>24</v>
      </c>
      <c r="B296" s="90"/>
      <c r="C296" s="90"/>
      <c r="D296" s="23"/>
      <c r="E296" s="15"/>
      <c r="F296" s="15"/>
      <c r="G296" s="15"/>
      <c r="N296" s="46"/>
      <c r="R296" s="36"/>
      <c r="S296" s="30">
        <f t="shared" si="17"/>
        <v>0</v>
      </c>
      <c r="U296" s="63"/>
      <c r="V296" s="30"/>
      <c r="Y296" s="30">
        <f t="shared" si="15"/>
        <v>0</v>
      </c>
    </row>
    <row r="297" spans="1:25" s="36" customFormat="1" ht="13.5" customHeight="1" hidden="1">
      <c r="A297" s="83" t="s">
        <v>83</v>
      </c>
      <c r="B297" s="83"/>
      <c r="C297" s="83"/>
      <c r="D297" s="23">
        <v>221</v>
      </c>
      <c r="E297" s="15">
        <f aca="true" t="shared" si="18" ref="E297:E303">F297+G297</f>
        <v>0</v>
      </c>
      <c r="F297" s="15">
        <v>0</v>
      </c>
      <c r="G297" s="15">
        <v>0</v>
      </c>
      <c r="N297" s="46"/>
      <c r="S297" s="30">
        <f aca="true" t="shared" si="19" ref="S297:S316">F296-R297</f>
        <v>0</v>
      </c>
      <c r="U297" s="62"/>
      <c r="V297" s="30"/>
      <c r="X297" s="36">
        <v>0</v>
      </c>
      <c r="Y297" s="30">
        <f t="shared" si="15"/>
        <v>0</v>
      </c>
    </row>
    <row r="298" spans="1:25" s="36" customFormat="1" ht="13.5" customHeight="1" hidden="1">
      <c r="A298" s="83" t="s">
        <v>84</v>
      </c>
      <c r="B298" s="83"/>
      <c r="C298" s="83"/>
      <c r="D298" s="23">
        <v>222</v>
      </c>
      <c r="E298" s="15">
        <f t="shared" si="18"/>
        <v>0</v>
      </c>
      <c r="F298" s="15">
        <v>0</v>
      </c>
      <c r="G298" s="15">
        <v>0</v>
      </c>
      <c r="N298" s="46"/>
      <c r="S298" s="30">
        <f t="shared" si="19"/>
        <v>0</v>
      </c>
      <c r="U298" s="62"/>
      <c r="V298" s="30"/>
      <c r="X298" s="36">
        <v>0</v>
      </c>
      <c r="Y298" s="30">
        <f t="shared" si="15"/>
        <v>0</v>
      </c>
    </row>
    <row r="299" spans="1:25" s="22" customFormat="1" ht="13.5" customHeight="1" hidden="1">
      <c r="A299" s="83" t="s">
        <v>85</v>
      </c>
      <c r="B299" s="83"/>
      <c r="C299" s="83"/>
      <c r="D299" s="23">
        <v>223</v>
      </c>
      <c r="E299" s="15">
        <f t="shared" si="18"/>
        <v>0</v>
      </c>
      <c r="F299" s="15">
        <v>0</v>
      </c>
      <c r="G299" s="15">
        <v>0</v>
      </c>
      <c r="H299" s="22">
        <v>810</v>
      </c>
      <c r="N299" s="46"/>
      <c r="R299" s="36"/>
      <c r="S299" s="30">
        <f t="shared" si="19"/>
        <v>0</v>
      </c>
      <c r="U299" s="43"/>
      <c r="V299" s="30"/>
      <c r="X299" s="22">
        <v>0</v>
      </c>
      <c r="Y299" s="30">
        <f t="shared" si="15"/>
        <v>0</v>
      </c>
    </row>
    <row r="300" spans="1:25" ht="13.5" customHeight="1" hidden="1">
      <c r="A300" s="83" t="s">
        <v>86</v>
      </c>
      <c r="B300" s="83"/>
      <c r="C300" s="83"/>
      <c r="D300" s="23">
        <v>224</v>
      </c>
      <c r="E300" s="15">
        <f t="shared" si="18"/>
        <v>0</v>
      </c>
      <c r="F300" s="15">
        <v>0</v>
      </c>
      <c r="G300" s="15">
        <v>0</v>
      </c>
      <c r="H300" s="16">
        <f>F380+F381-F386</f>
        <v>0</v>
      </c>
      <c r="N300" s="46"/>
      <c r="R300" s="36"/>
      <c r="S300" s="30">
        <f t="shared" si="19"/>
        <v>0</v>
      </c>
      <c r="V300" s="30"/>
      <c r="X300" s="3">
        <v>0</v>
      </c>
      <c r="Y300" s="30">
        <f t="shared" si="15"/>
        <v>0</v>
      </c>
    </row>
    <row r="301" spans="1:25" ht="13.5" customHeight="1" hidden="1">
      <c r="A301" s="83" t="s">
        <v>87</v>
      </c>
      <c r="B301" s="83"/>
      <c r="C301" s="83"/>
      <c r="D301" s="23">
        <v>225</v>
      </c>
      <c r="E301" s="15">
        <f t="shared" si="18"/>
        <v>0</v>
      </c>
      <c r="F301" s="15">
        <v>0</v>
      </c>
      <c r="G301" s="15">
        <v>0</v>
      </c>
      <c r="H301" s="132"/>
      <c r="I301" s="132"/>
      <c r="J301" s="132"/>
      <c r="K301" s="132"/>
      <c r="N301" s="46"/>
      <c r="R301" s="36"/>
      <c r="S301" s="30">
        <f t="shared" si="19"/>
        <v>0</v>
      </c>
      <c r="V301" s="30"/>
      <c r="X301" s="3">
        <v>0</v>
      </c>
      <c r="Y301" s="30">
        <f t="shared" si="15"/>
        <v>0</v>
      </c>
    </row>
    <row r="302" spans="1:25" ht="13.5" customHeight="1" hidden="1">
      <c r="A302" s="83" t="s">
        <v>88</v>
      </c>
      <c r="B302" s="83"/>
      <c r="C302" s="83"/>
      <c r="D302" s="23">
        <v>226</v>
      </c>
      <c r="E302" s="15">
        <f t="shared" si="18"/>
        <v>0</v>
      </c>
      <c r="F302" s="15">
        <v>0</v>
      </c>
      <c r="G302" s="15">
        <v>0</v>
      </c>
      <c r="N302" s="46"/>
      <c r="R302" s="36"/>
      <c r="S302" s="30">
        <f t="shared" si="19"/>
        <v>0</v>
      </c>
      <c r="V302" s="30"/>
      <c r="X302" s="3">
        <v>0</v>
      </c>
      <c r="Y302" s="30">
        <f t="shared" si="15"/>
        <v>0</v>
      </c>
    </row>
    <row r="303" spans="1:25" ht="26.25" customHeight="1">
      <c r="A303" s="83" t="s">
        <v>89</v>
      </c>
      <c r="B303" s="83"/>
      <c r="C303" s="83"/>
      <c r="D303" s="23">
        <v>240</v>
      </c>
      <c r="E303" s="15">
        <f t="shared" si="18"/>
        <v>0</v>
      </c>
      <c r="F303" s="15">
        <f>F305</f>
        <v>0</v>
      </c>
      <c r="G303" s="15">
        <f>G305</f>
        <v>0</v>
      </c>
      <c r="N303" s="46"/>
      <c r="R303" s="36"/>
      <c r="S303" s="30">
        <f t="shared" si="19"/>
        <v>0</v>
      </c>
      <c r="V303" s="30"/>
      <c r="X303" s="3">
        <v>0</v>
      </c>
      <c r="Y303" s="30">
        <f t="shared" si="15"/>
        <v>0</v>
      </c>
    </row>
    <row r="304" spans="1:25" ht="13.5" customHeight="1" hidden="1">
      <c r="A304" s="89" t="s">
        <v>24</v>
      </c>
      <c r="B304" s="90"/>
      <c r="C304" s="90"/>
      <c r="D304" s="23"/>
      <c r="E304" s="15"/>
      <c r="F304" s="15"/>
      <c r="G304" s="15"/>
      <c r="N304" s="46"/>
      <c r="R304" s="36"/>
      <c r="S304" s="30">
        <f t="shared" si="19"/>
        <v>0</v>
      </c>
      <c r="V304" s="30"/>
      <c r="Y304" s="30">
        <f t="shared" si="15"/>
        <v>0</v>
      </c>
    </row>
    <row r="305" spans="1:25" ht="13.5" customHeight="1" hidden="1">
      <c r="A305" s="83" t="s">
        <v>90</v>
      </c>
      <c r="B305" s="83"/>
      <c r="C305" s="83"/>
      <c r="D305" s="23">
        <v>241</v>
      </c>
      <c r="E305" s="15">
        <f>F305+G305</f>
        <v>0</v>
      </c>
      <c r="F305" s="15">
        <v>0</v>
      </c>
      <c r="G305" s="15">
        <v>0</v>
      </c>
      <c r="N305" s="46"/>
      <c r="R305" s="36"/>
      <c r="S305" s="30">
        <f t="shared" si="19"/>
        <v>0</v>
      </c>
      <c r="V305" s="30"/>
      <c r="X305" s="3">
        <v>0</v>
      </c>
      <c r="Y305" s="30">
        <f t="shared" si="15"/>
        <v>0</v>
      </c>
    </row>
    <row r="306" spans="1:25" s="22" customFormat="1" ht="13.5" customHeight="1">
      <c r="A306" s="83" t="s">
        <v>91</v>
      </c>
      <c r="B306" s="83"/>
      <c r="C306" s="83"/>
      <c r="D306" s="23">
        <v>260</v>
      </c>
      <c r="E306" s="15">
        <f>F306+G306</f>
        <v>0</v>
      </c>
      <c r="F306" s="15">
        <f>F308</f>
        <v>0</v>
      </c>
      <c r="G306" s="15">
        <f>G308</f>
        <v>0</v>
      </c>
      <c r="N306" s="46"/>
      <c r="R306" s="36"/>
      <c r="S306" s="30">
        <f t="shared" si="19"/>
        <v>0</v>
      </c>
      <c r="U306" s="43"/>
      <c r="V306" s="30"/>
      <c r="X306" s="22">
        <v>0</v>
      </c>
      <c r="Y306" s="30">
        <f t="shared" si="15"/>
        <v>0</v>
      </c>
    </row>
    <row r="307" spans="1:25" ht="13.5" customHeight="1" hidden="1">
      <c r="A307" s="89" t="s">
        <v>24</v>
      </c>
      <c r="B307" s="90"/>
      <c r="C307" s="90"/>
      <c r="D307" s="23"/>
      <c r="E307" s="15"/>
      <c r="F307" s="15"/>
      <c r="G307" s="15"/>
      <c r="N307" s="46"/>
      <c r="R307" s="36"/>
      <c r="S307" s="30">
        <f t="shared" si="19"/>
        <v>0</v>
      </c>
      <c r="V307" s="30"/>
      <c r="Y307" s="30">
        <f t="shared" si="15"/>
        <v>0</v>
      </c>
    </row>
    <row r="308" spans="1:25" ht="13.5" customHeight="1" hidden="1">
      <c r="A308" s="83" t="s">
        <v>92</v>
      </c>
      <c r="B308" s="83"/>
      <c r="C308" s="83"/>
      <c r="D308" s="23">
        <v>262</v>
      </c>
      <c r="E308" s="15">
        <f>F308+G308</f>
        <v>0</v>
      </c>
      <c r="F308" s="15">
        <v>0</v>
      </c>
      <c r="G308" s="15">
        <v>0</v>
      </c>
      <c r="N308" s="46"/>
      <c r="R308" s="36"/>
      <c r="S308" s="30">
        <f t="shared" si="19"/>
        <v>0</v>
      </c>
      <c r="V308" s="30"/>
      <c r="X308" s="3">
        <v>0</v>
      </c>
      <c r="Y308" s="30">
        <f t="shared" si="15"/>
        <v>0</v>
      </c>
    </row>
    <row r="309" spans="1:25" ht="13.5" customHeight="1">
      <c r="A309" s="83" t="s">
        <v>93</v>
      </c>
      <c r="B309" s="83"/>
      <c r="C309" s="83"/>
      <c r="D309" s="23">
        <v>290</v>
      </c>
      <c r="E309" s="15">
        <f>F309+G309</f>
        <v>2712101.02</v>
      </c>
      <c r="F309" s="15">
        <v>2712101.02</v>
      </c>
      <c r="G309" s="15">
        <v>0</v>
      </c>
      <c r="N309" s="46"/>
      <c r="R309" s="36"/>
      <c r="S309" s="30">
        <f t="shared" si="19"/>
        <v>0</v>
      </c>
      <c r="V309" s="30"/>
      <c r="X309" s="3">
        <v>2712101.02</v>
      </c>
      <c r="Y309" s="30">
        <f t="shared" si="15"/>
        <v>0</v>
      </c>
    </row>
    <row r="310" spans="1:25" ht="13.5" customHeight="1">
      <c r="A310" s="83" t="s">
        <v>94</v>
      </c>
      <c r="B310" s="83"/>
      <c r="C310" s="83"/>
      <c r="D310" s="23">
        <v>300</v>
      </c>
      <c r="E310" s="15">
        <f>F310+G310</f>
        <v>0</v>
      </c>
      <c r="F310" s="15">
        <f>F312+F313+F314+F315</f>
        <v>0</v>
      </c>
      <c r="G310" s="15">
        <f>G312+G313+G314+G315</f>
        <v>0</v>
      </c>
      <c r="N310" s="46"/>
      <c r="R310" s="36">
        <v>2165004.4</v>
      </c>
      <c r="S310" s="30">
        <f t="shared" si="19"/>
        <v>547096.6200000001</v>
      </c>
      <c r="V310" s="30"/>
      <c r="X310" s="3">
        <v>0</v>
      </c>
      <c r="Y310" s="30">
        <f t="shared" si="15"/>
        <v>0</v>
      </c>
    </row>
    <row r="311" spans="1:25" ht="13.5" customHeight="1" hidden="1">
      <c r="A311" s="89" t="s">
        <v>24</v>
      </c>
      <c r="B311" s="90"/>
      <c r="C311" s="90"/>
      <c r="D311" s="23"/>
      <c r="E311" s="15"/>
      <c r="F311" s="15"/>
      <c r="G311" s="15"/>
      <c r="N311" s="46"/>
      <c r="R311" s="36"/>
      <c r="S311" s="30">
        <f t="shared" si="19"/>
        <v>0</v>
      </c>
      <c r="V311" s="30"/>
      <c r="Y311" s="30">
        <f t="shared" si="15"/>
        <v>0</v>
      </c>
    </row>
    <row r="312" spans="1:25" ht="13.5" customHeight="1" hidden="1">
      <c r="A312" s="83" t="s">
        <v>95</v>
      </c>
      <c r="B312" s="83"/>
      <c r="C312" s="83"/>
      <c r="D312" s="23">
        <v>310</v>
      </c>
      <c r="E312" s="15">
        <f aca="true" t="shared" si="20" ref="E312:E317">F312+G312</f>
        <v>0</v>
      </c>
      <c r="F312" s="15"/>
      <c r="G312" s="15"/>
      <c r="N312" s="46"/>
      <c r="R312" s="36"/>
      <c r="S312" s="30">
        <f t="shared" si="19"/>
        <v>0</v>
      </c>
      <c r="V312" s="30"/>
      <c r="Y312" s="30">
        <f t="shared" si="15"/>
        <v>0</v>
      </c>
    </row>
    <row r="313" spans="1:25" ht="13.5" customHeight="1" hidden="1">
      <c r="A313" s="84" t="s">
        <v>96</v>
      </c>
      <c r="B313" s="84"/>
      <c r="C313" s="84"/>
      <c r="D313" s="24">
        <v>320</v>
      </c>
      <c r="E313" s="15">
        <f t="shared" si="20"/>
        <v>0</v>
      </c>
      <c r="F313" s="19"/>
      <c r="G313" s="19"/>
      <c r="H313" s="3">
        <f>F392/F390*100</f>
        <v>30.20000021058417</v>
      </c>
      <c r="N313" s="46"/>
      <c r="R313" s="36"/>
      <c r="S313" s="30">
        <f t="shared" si="19"/>
        <v>0</v>
      </c>
      <c r="V313" s="30"/>
      <c r="Y313" s="30">
        <f t="shared" si="15"/>
        <v>0</v>
      </c>
    </row>
    <row r="314" spans="1:25" ht="13.5" customHeight="1" hidden="1">
      <c r="A314" s="84" t="s">
        <v>97</v>
      </c>
      <c r="B314" s="84"/>
      <c r="C314" s="84"/>
      <c r="D314" s="25">
        <v>330</v>
      </c>
      <c r="E314" s="15">
        <f t="shared" si="20"/>
        <v>0</v>
      </c>
      <c r="F314" s="19"/>
      <c r="G314" s="19"/>
      <c r="N314" s="46"/>
      <c r="R314" s="36"/>
      <c r="S314" s="30">
        <f t="shared" si="19"/>
        <v>0</v>
      </c>
      <c r="V314" s="30"/>
      <c r="Y314" s="30">
        <f t="shared" si="15"/>
        <v>0</v>
      </c>
    </row>
    <row r="315" spans="1:25" ht="13.5" customHeight="1" hidden="1">
      <c r="A315" s="83" t="s">
        <v>98</v>
      </c>
      <c r="B315" s="83"/>
      <c r="C315" s="83"/>
      <c r="D315" s="23">
        <v>340</v>
      </c>
      <c r="E315" s="15">
        <f t="shared" si="20"/>
        <v>0</v>
      </c>
      <c r="F315" s="15"/>
      <c r="G315" s="15"/>
      <c r="N315" s="46"/>
      <c r="R315" s="36"/>
      <c r="S315" s="30">
        <f t="shared" si="19"/>
        <v>0</v>
      </c>
      <c r="V315" s="30"/>
      <c r="Y315" s="30">
        <f t="shared" si="15"/>
        <v>0</v>
      </c>
    </row>
    <row r="316" spans="1:25" ht="204" customHeight="1">
      <c r="A316" s="102" t="str">
        <f>A257</f>
        <v>3) Осуществление иных расходов, не относящихся к расходам, осуществляемым за счет средств субсидий на осуществление капитальных вложений в объекты капитального строительства государственной собственности Красноярского края и приобретение объектов недвижимого имущества в государственную собственность Красноярского края (обеспечение бесплатным горячим питанием студентов, слушателей краевых государственных профессиональных образовательных организаций, обучающиеся за счет средств краевого бюджета.)</v>
      </c>
      <c r="B316" s="103"/>
      <c r="C316" s="104"/>
      <c r="D316" s="60" t="str">
        <f>D256</f>
        <v>07523021000061001</v>
      </c>
      <c r="E316" s="17">
        <f t="shared" si="20"/>
        <v>3866287.3</v>
      </c>
      <c r="F316" s="17">
        <f>SUM(F317,F322,F330,F333,F336,F337)</f>
        <v>3866287.3</v>
      </c>
      <c r="G316" s="17">
        <f>SUM(G317,G322,G330,G333,G336,G337)</f>
        <v>0</v>
      </c>
      <c r="N316" s="46"/>
      <c r="R316" s="36"/>
      <c r="S316" s="30">
        <f t="shared" si="19"/>
        <v>0</v>
      </c>
      <c r="V316" s="30"/>
      <c r="X316" s="3">
        <v>3866287.3</v>
      </c>
      <c r="Y316" s="30">
        <f t="shared" si="15"/>
        <v>0</v>
      </c>
    </row>
    <row r="317" spans="1:25" ht="26.25" customHeight="1">
      <c r="A317" s="97" t="s">
        <v>78</v>
      </c>
      <c r="B317" s="97"/>
      <c r="C317" s="97"/>
      <c r="D317" s="23">
        <v>210</v>
      </c>
      <c r="E317" s="15">
        <f t="shared" si="20"/>
        <v>0</v>
      </c>
      <c r="F317" s="15">
        <f>F319+F320+F321</f>
        <v>0</v>
      </c>
      <c r="G317" s="15">
        <f>G319+G320+G321</f>
        <v>0</v>
      </c>
      <c r="N317" s="46"/>
      <c r="R317" s="36"/>
      <c r="S317" s="30"/>
      <c r="V317" s="30"/>
      <c r="X317" s="3">
        <v>0</v>
      </c>
      <c r="Y317" s="30">
        <f t="shared" si="15"/>
        <v>0</v>
      </c>
    </row>
    <row r="318" spans="1:25" ht="13.5" customHeight="1" hidden="1">
      <c r="A318" s="89" t="s">
        <v>24</v>
      </c>
      <c r="B318" s="90"/>
      <c r="C318" s="90"/>
      <c r="D318" s="52"/>
      <c r="E318" s="15"/>
      <c r="F318" s="15"/>
      <c r="G318" s="15"/>
      <c r="N318" s="46"/>
      <c r="R318" s="36"/>
      <c r="S318" s="30"/>
      <c r="V318" s="30"/>
      <c r="Y318" s="30">
        <f t="shared" si="15"/>
        <v>0</v>
      </c>
    </row>
    <row r="319" spans="1:25" ht="13.5" customHeight="1" hidden="1">
      <c r="A319" s="83" t="s">
        <v>79</v>
      </c>
      <c r="B319" s="83"/>
      <c r="C319" s="83"/>
      <c r="D319" s="23">
        <v>211</v>
      </c>
      <c r="E319" s="15">
        <f>F319+G319</f>
        <v>0</v>
      </c>
      <c r="F319" s="15">
        <v>0</v>
      </c>
      <c r="G319" s="15">
        <v>0</v>
      </c>
      <c r="N319" s="46"/>
      <c r="R319" s="36"/>
      <c r="S319" s="30"/>
      <c r="V319" s="30"/>
      <c r="X319" s="3">
        <v>0</v>
      </c>
      <c r="Y319" s="30">
        <f t="shared" si="15"/>
        <v>0</v>
      </c>
    </row>
    <row r="320" spans="1:25" ht="13.5" customHeight="1" hidden="1">
      <c r="A320" s="96" t="s">
        <v>80</v>
      </c>
      <c r="B320" s="96"/>
      <c r="C320" s="96"/>
      <c r="D320" s="23">
        <v>212</v>
      </c>
      <c r="E320" s="15">
        <f>F320+G320</f>
        <v>0</v>
      </c>
      <c r="F320" s="15">
        <v>0</v>
      </c>
      <c r="G320" s="15">
        <v>0</v>
      </c>
      <c r="N320" s="46"/>
      <c r="R320" s="36"/>
      <c r="S320" s="30"/>
      <c r="V320" s="30"/>
      <c r="X320" s="3">
        <v>0</v>
      </c>
      <c r="Y320" s="30">
        <f t="shared" si="15"/>
        <v>0</v>
      </c>
    </row>
    <row r="321" spans="1:25" ht="4.5" customHeight="1" hidden="1">
      <c r="A321" s="83" t="s">
        <v>81</v>
      </c>
      <c r="B321" s="83"/>
      <c r="C321" s="83"/>
      <c r="D321" s="23">
        <v>213</v>
      </c>
      <c r="E321" s="15">
        <f>F321+G321</f>
        <v>0</v>
      </c>
      <c r="F321" s="15">
        <v>0</v>
      </c>
      <c r="G321" s="15">
        <v>0</v>
      </c>
      <c r="N321" s="46"/>
      <c r="R321" s="36"/>
      <c r="S321" s="30"/>
      <c r="V321" s="30"/>
      <c r="X321" s="3">
        <v>0</v>
      </c>
      <c r="Y321" s="30">
        <f t="shared" si="15"/>
        <v>0</v>
      </c>
    </row>
    <row r="322" spans="1:25" ht="13.5" customHeight="1">
      <c r="A322" s="83" t="s">
        <v>82</v>
      </c>
      <c r="B322" s="83"/>
      <c r="C322" s="83"/>
      <c r="D322" s="23">
        <v>220</v>
      </c>
      <c r="E322" s="15">
        <f>F322+G322</f>
        <v>2166156.1</v>
      </c>
      <c r="F322" s="15">
        <f>F324+F325+F326+F327+F328+F329</f>
        <v>2166156.1</v>
      </c>
      <c r="G322" s="15">
        <f>G324+G325+G326+G327+G328+G329</f>
        <v>0</v>
      </c>
      <c r="N322" s="46"/>
      <c r="R322" s="36"/>
      <c r="S322" s="30"/>
      <c r="V322" s="30"/>
      <c r="X322" s="3">
        <v>2166156.1</v>
      </c>
      <c r="Y322" s="30">
        <f t="shared" si="15"/>
        <v>0</v>
      </c>
    </row>
    <row r="323" spans="1:25" ht="13.5" customHeight="1">
      <c r="A323" s="89" t="s">
        <v>24</v>
      </c>
      <c r="B323" s="90"/>
      <c r="C323" s="90"/>
      <c r="D323" s="23"/>
      <c r="E323" s="15"/>
      <c r="F323" s="15"/>
      <c r="G323" s="15"/>
      <c r="N323" s="46"/>
      <c r="R323" s="36"/>
      <c r="S323" s="30"/>
      <c r="V323" s="30"/>
      <c r="Y323" s="30">
        <f t="shared" si="15"/>
        <v>0</v>
      </c>
    </row>
    <row r="324" spans="1:25" ht="13.5" customHeight="1" hidden="1">
      <c r="A324" s="83" t="s">
        <v>83</v>
      </c>
      <c r="B324" s="83"/>
      <c r="C324" s="83"/>
      <c r="D324" s="23">
        <v>221</v>
      </c>
      <c r="E324" s="15">
        <f aca="true" t="shared" si="21" ref="E324:E330">F324+G324</f>
        <v>0</v>
      </c>
      <c r="F324" s="15">
        <v>0</v>
      </c>
      <c r="G324" s="15">
        <v>0</v>
      </c>
      <c r="N324" s="46"/>
      <c r="R324" s="36"/>
      <c r="S324" s="30"/>
      <c r="V324" s="30"/>
      <c r="X324" s="3">
        <v>0</v>
      </c>
      <c r="Y324" s="30">
        <f t="shared" si="15"/>
        <v>0</v>
      </c>
    </row>
    <row r="325" spans="1:25" ht="13.5" customHeight="1" hidden="1">
      <c r="A325" s="83" t="s">
        <v>84</v>
      </c>
      <c r="B325" s="83"/>
      <c r="C325" s="83"/>
      <c r="D325" s="23">
        <v>222</v>
      </c>
      <c r="E325" s="15">
        <f t="shared" si="21"/>
        <v>0</v>
      </c>
      <c r="F325" s="15">
        <v>0</v>
      </c>
      <c r="G325" s="15">
        <v>0</v>
      </c>
      <c r="N325" s="46"/>
      <c r="R325" s="36"/>
      <c r="S325" s="30"/>
      <c r="V325" s="30"/>
      <c r="X325" s="3">
        <v>0</v>
      </c>
      <c r="Y325" s="30">
        <f t="shared" si="15"/>
        <v>0</v>
      </c>
    </row>
    <row r="326" spans="1:25" ht="13.5" customHeight="1" hidden="1">
      <c r="A326" s="83" t="s">
        <v>85</v>
      </c>
      <c r="B326" s="83"/>
      <c r="C326" s="83"/>
      <c r="D326" s="23">
        <v>223</v>
      </c>
      <c r="E326" s="15">
        <f t="shared" si="21"/>
        <v>0</v>
      </c>
      <c r="F326" s="15">
        <v>0</v>
      </c>
      <c r="G326" s="15">
        <v>0</v>
      </c>
      <c r="N326" s="46"/>
      <c r="R326" s="36"/>
      <c r="S326" s="30"/>
      <c r="V326" s="30"/>
      <c r="X326" s="3">
        <v>0</v>
      </c>
      <c r="Y326" s="30">
        <f t="shared" si="15"/>
        <v>0</v>
      </c>
    </row>
    <row r="327" spans="1:25" ht="13.5" customHeight="1" hidden="1">
      <c r="A327" s="83" t="s">
        <v>86</v>
      </c>
      <c r="B327" s="83"/>
      <c r="C327" s="83"/>
      <c r="D327" s="23">
        <v>224</v>
      </c>
      <c r="E327" s="15">
        <f t="shared" si="21"/>
        <v>0</v>
      </c>
      <c r="F327" s="15">
        <v>0</v>
      </c>
      <c r="G327" s="15">
        <v>0</v>
      </c>
      <c r="N327" s="46"/>
      <c r="R327" s="36"/>
      <c r="S327" s="30"/>
      <c r="V327" s="30"/>
      <c r="X327" s="3">
        <v>0</v>
      </c>
      <c r="Y327" s="30">
        <f t="shared" si="15"/>
        <v>0</v>
      </c>
    </row>
    <row r="328" spans="1:25" ht="13.5" customHeight="1" hidden="1">
      <c r="A328" s="83" t="s">
        <v>87</v>
      </c>
      <c r="B328" s="83"/>
      <c r="C328" s="83"/>
      <c r="D328" s="23">
        <v>225</v>
      </c>
      <c r="E328" s="15">
        <f t="shared" si="21"/>
        <v>0</v>
      </c>
      <c r="F328" s="15">
        <v>0</v>
      </c>
      <c r="G328" s="15">
        <v>0</v>
      </c>
      <c r="N328" s="46"/>
      <c r="R328" s="36"/>
      <c r="S328" s="30"/>
      <c r="V328" s="30"/>
      <c r="X328" s="3">
        <v>0</v>
      </c>
      <c r="Y328" s="30">
        <f t="shared" si="15"/>
        <v>0</v>
      </c>
    </row>
    <row r="329" spans="1:25" ht="13.5" customHeight="1">
      <c r="A329" s="83" t="s">
        <v>88</v>
      </c>
      <c r="B329" s="83"/>
      <c r="C329" s="83"/>
      <c r="D329" s="23">
        <v>226</v>
      </c>
      <c r="E329" s="15">
        <f t="shared" si="21"/>
        <v>2166156.1</v>
      </c>
      <c r="F329" s="15">
        <v>2166156.1</v>
      </c>
      <c r="G329" s="15">
        <v>0</v>
      </c>
      <c r="N329" s="46"/>
      <c r="R329" s="36"/>
      <c r="S329" s="30"/>
      <c r="V329" s="30"/>
      <c r="X329" s="3">
        <v>2166156.1</v>
      </c>
      <c r="Y329" s="30">
        <f t="shared" si="15"/>
        <v>0</v>
      </c>
    </row>
    <row r="330" spans="1:25" ht="27.75" customHeight="1" hidden="1">
      <c r="A330" s="83" t="s">
        <v>89</v>
      </c>
      <c r="B330" s="83"/>
      <c r="C330" s="83"/>
      <c r="D330" s="23">
        <v>240</v>
      </c>
      <c r="E330" s="15">
        <f t="shared" si="21"/>
        <v>0</v>
      </c>
      <c r="F330" s="15">
        <f>F332</f>
        <v>0</v>
      </c>
      <c r="G330" s="15">
        <f>G332</f>
        <v>0</v>
      </c>
      <c r="N330" s="46"/>
      <c r="R330" s="36"/>
      <c r="S330" s="30"/>
      <c r="V330" s="30"/>
      <c r="X330" s="3">
        <v>0</v>
      </c>
      <c r="Y330" s="30">
        <f t="shared" si="15"/>
        <v>0</v>
      </c>
    </row>
    <row r="331" spans="1:25" ht="13.5" customHeight="1" hidden="1">
      <c r="A331" s="89" t="s">
        <v>24</v>
      </c>
      <c r="B331" s="90"/>
      <c r="C331" s="90"/>
      <c r="D331" s="23"/>
      <c r="E331" s="15"/>
      <c r="F331" s="15"/>
      <c r="G331" s="15"/>
      <c r="N331" s="46"/>
      <c r="R331" s="36"/>
      <c r="S331" s="30"/>
      <c r="V331" s="30"/>
      <c r="Y331" s="30">
        <f t="shared" si="15"/>
        <v>0</v>
      </c>
    </row>
    <row r="332" spans="1:25" ht="13.5" customHeight="1" hidden="1">
      <c r="A332" s="83" t="s">
        <v>90</v>
      </c>
      <c r="B332" s="83"/>
      <c r="C332" s="83"/>
      <c r="D332" s="23">
        <v>241</v>
      </c>
      <c r="E332" s="15">
        <f>F332+G332</f>
        <v>0</v>
      </c>
      <c r="F332" s="15">
        <v>0</v>
      </c>
      <c r="G332" s="15">
        <v>0</v>
      </c>
      <c r="N332" s="46"/>
      <c r="R332" s="36"/>
      <c r="S332" s="30"/>
      <c r="V332" s="30"/>
      <c r="X332" s="3">
        <v>0</v>
      </c>
      <c r="Y332" s="30">
        <f t="shared" si="15"/>
        <v>0</v>
      </c>
    </row>
    <row r="333" spans="1:25" ht="13.5" customHeight="1" hidden="1">
      <c r="A333" s="83" t="s">
        <v>91</v>
      </c>
      <c r="B333" s="83"/>
      <c r="C333" s="83"/>
      <c r="D333" s="23">
        <v>260</v>
      </c>
      <c r="E333" s="15">
        <f>F333+G333</f>
        <v>0</v>
      </c>
      <c r="F333" s="15">
        <f>F335</f>
        <v>0</v>
      </c>
      <c r="G333" s="15">
        <f>G335</f>
        <v>0</v>
      </c>
      <c r="N333" s="46"/>
      <c r="R333" s="36"/>
      <c r="S333" s="30"/>
      <c r="V333" s="30"/>
      <c r="X333" s="3">
        <v>0</v>
      </c>
      <c r="Y333" s="30">
        <f t="shared" si="15"/>
        <v>0</v>
      </c>
    </row>
    <row r="334" spans="1:25" ht="13.5" customHeight="1" hidden="1">
      <c r="A334" s="89" t="s">
        <v>24</v>
      </c>
      <c r="B334" s="90"/>
      <c r="C334" s="90"/>
      <c r="D334" s="23"/>
      <c r="E334" s="15"/>
      <c r="F334" s="15"/>
      <c r="G334" s="15"/>
      <c r="N334" s="46"/>
      <c r="R334" s="36"/>
      <c r="S334" s="30"/>
      <c r="V334" s="30"/>
      <c r="Y334" s="30">
        <f t="shared" si="15"/>
        <v>0</v>
      </c>
    </row>
    <row r="335" spans="1:25" ht="12.75" hidden="1">
      <c r="A335" s="83" t="s">
        <v>92</v>
      </c>
      <c r="B335" s="83"/>
      <c r="C335" s="83"/>
      <c r="D335" s="23">
        <v>262</v>
      </c>
      <c r="E335" s="15">
        <f>F335+G335</f>
        <v>0</v>
      </c>
      <c r="F335" s="15">
        <v>0</v>
      </c>
      <c r="G335" s="15">
        <v>0</v>
      </c>
      <c r="N335" s="46"/>
      <c r="R335" s="36"/>
      <c r="S335" s="30"/>
      <c r="V335" s="30"/>
      <c r="X335" s="3">
        <v>0</v>
      </c>
      <c r="Y335" s="30">
        <f t="shared" si="15"/>
        <v>0</v>
      </c>
    </row>
    <row r="336" spans="1:25" ht="12.75" hidden="1">
      <c r="A336" s="83" t="s">
        <v>93</v>
      </c>
      <c r="B336" s="83"/>
      <c r="C336" s="83"/>
      <c r="D336" s="23">
        <v>290</v>
      </c>
      <c r="E336" s="15">
        <f>F336+G336</f>
        <v>0</v>
      </c>
      <c r="F336" s="15">
        <v>0</v>
      </c>
      <c r="G336" s="15">
        <v>0</v>
      </c>
      <c r="N336" s="46"/>
      <c r="R336" s="36"/>
      <c r="S336" s="30"/>
      <c r="V336" s="30"/>
      <c r="X336" s="3">
        <v>0</v>
      </c>
      <c r="Y336" s="30">
        <f t="shared" si="15"/>
        <v>0</v>
      </c>
    </row>
    <row r="337" spans="1:25" ht="12.75">
      <c r="A337" s="83" t="s">
        <v>94</v>
      </c>
      <c r="B337" s="83"/>
      <c r="C337" s="83"/>
      <c r="D337" s="23">
        <v>300</v>
      </c>
      <c r="E337" s="15">
        <f>F337+G337</f>
        <v>1700131.2</v>
      </c>
      <c r="F337" s="15">
        <f>F339+F340+F341+F342</f>
        <v>1700131.2</v>
      </c>
      <c r="G337" s="15">
        <f>G339+G340+G341+G342</f>
        <v>0</v>
      </c>
      <c r="N337" s="46"/>
      <c r="R337" s="36"/>
      <c r="S337" s="30"/>
      <c r="V337" s="30"/>
      <c r="X337" s="3">
        <v>1700131.2</v>
      </c>
      <c r="Y337" s="30">
        <f t="shared" si="15"/>
        <v>0</v>
      </c>
    </row>
    <row r="338" spans="1:25" ht="12.75">
      <c r="A338" s="89" t="s">
        <v>24</v>
      </c>
      <c r="B338" s="90"/>
      <c r="C338" s="90"/>
      <c r="D338" s="23"/>
      <c r="E338" s="15"/>
      <c r="F338" s="15"/>
      <c r="G338" s="15"/>
      <c r="N338" s="46"/>
      <c r="R338" s="36"/>
      <c r="S338" s="30"/>
      <c r="V338" s="30"/>
      <c r="Y338" s="30">
        <f t="shared" si="15"/>
        <v>0</v>
      </c>
    </row>
    <row r="339" spans="1:25" ht="12.75" hidden="1">
      <c r="A339" s="83" t="s">
        <v>95</v>
      </c>
      <c r="B339" s="83"/>
      <c r="C339" s="83"/>
      <c r="D339" s="23">
        <v>310</v>
      </c>
      <c r="E339" s="15">
        <f aca="true" t="shared" si="22" ref="E339:E344">F339+G339</f>
        <v>0</v>
      </c>
      <c r="F339" s="15">
        <v>0</v>
      </c>
      <c r="G339" s="15">
        <v>0</v>
      </c>
      <c r="N339" s="46"/>
      <c r="R339" s="36"/>
      <c r="S339" s="30"/>
      <c r="V339" s="30"/>
      <c r="X339" s="3">
        <v>0</v>
      </c>
      <c r="Y339" s="30">
        <f t="shared" si="15"/>
        <v>0</v>
      </c>
    </row>
    <row r="340" spans="1:25" ht="12.75" hidden="1">
      <c r="A340" s="83" t="s">
        <v>96</v>
      </c>
      <c r="B340" s="83"/>
      <c r="C340" s="83"/>
      <c r="D340" s="54">
        <v>320</v>
      </c>
      <c r="E340" s="15">
        <f t="shared" si="22"/>
        <v>0</v>
      </c>
      <c r="F340" s="15">
        <v>0</v>
      </c>
      <c r="G340" s="15">
        <v>0</v>
      </c>
      <c r="N340" s="46"/>
      <c r="R340" s="36"/>
      <c r="S340" s="30"/>
      <c r="V340" s="30"/>
      <c r="X340" s="3">
        <v>0</v>
      </c>
      <c r="Y340" s="30">
        <f t="shared" si="15"/>
        <v>0</v>
      </c>
    </row>
    <row r="341" spans="1:25" ht="12.75" hidden="1">
      <c r="A341" s="84" t="s">
        <v>97</v>
      </c>
      <c r="B341" s="84"/>
      <c r="C341" s="84"/>
      <c r="D341" s="25">
        <v>330</v>
      </c>
      <c r="E341" s="15">
        <f t="shared" si="22"/>
        <v>0</v>
      </c>
      <c r="F341" s="19">
        <v>0</v>
      </c>
      <c r="G341" s="19">
        <v>0</v>
      </c>
      <c r="N341" s="46"/>
      <c r="R341" s="36"/>
      <c r="S341" s="30"/>
      <c r="V341" s="30"/>
      <c r="X341" s="3">
        <v>0</v>
      </c>
      <c r="Y341" s="30">
        <f t="shared" si="15"/>
        <v>0</v>
      </c>
    </row>
    <row r="342" spans="1:25" ht="12.75">
      <c r="A342" s="83" t="s">
        <v>98</v>
      </c>
      <c r="B342" s="83"/>
      <c r="C342" s="83"/>
      <c r="D342" s="23">
        <v>340</v>
      </c>
      <c r="E342" s="15">
        <f t="shared" si="22"/>
        <v>1700131.2</v>
      </c>
      <c r="F342" s="15">
        <v>1700131.2</v>
      </c>
      <c r="G342" s="15">
        <v>0</v>
      </c>
      <c r="N342" s="46"/>
      <c r="R342" s="36"/>
      <c r="S342" s="30"/>
      <c r="V342" s="30"/>
      <c r="X342" s="3">
        <v>1700131.2</v>
      </c>
      <c r="Y342" s="30">
        <f t="shared" si="15"/>
        <v>0</v>
      </c>
    </row>
    <row r="343" spans="1:25" ht="104.25" customHeight="1">
      <c r="A343" s="136" t="str">
        <f>A258</f>
        <v>4) Осуществление работ по разработке проектно - сметной документации, проведению государственной экспертизы проектно - сметной документации, капитальному ремонту имущества, закрепленного за бюджетными учреждениями на праве оперативного управления.</v>
      </c>
      <c r="B343" s="137"/>
      <c r="C343" s="138"/>
      <c r="D343" s="60" t="str">
        <f>D258</f>
        <v>07522021000061001</v>
      </c>
      <c r="E343" s="17">
        <f t="shared" si="22"/>
        <v>5340000</v>
      </c>
      <c r="F343" s="17">
        <f>SUM(F344,F349,F357,F360,F363,F364)</f>
        <v>5340000</v>
      </c>
      <c r="G343" s="17">
        <f>SUM(G344,G349,G357,G360,G363,G364)</f>
        <v>0</v>
      </c>
      <c r="N343" s="46"/>
      <c r="R343" s="36"/>
      <c r="S343" s="30"/>
      <c r="V343" s="30"/>
      <c r="X343" s="3">
        <v>5340000</v>
      </c>
      <c r="Y343" s="30">
        <f t="shared" si="15"/>
        <v>0</v>
      </c>
    </row>
    <row r="344" spans="1:25" ht="27.75" customHeight="1" hidden="1">
      <c r="A344" s="97" t="s">
        <v>78</v>
      </c>
      <c r="B344" s="97"/>
      <c r="C344" s="97"/>
      <c r="D344" s="23">
        <v>210</v>
      </c>
      <c r="E344" s="15">
        <f t="shared" si="22"/>
        <v>0</v>
      </c>
      <c r="F344" s="15">
        <f>F346+F347+F348</f>
        <v>0</v>
      </c>
      <c r="G344" s="15">
        <f>G346+G347+G348</f>
        <v>0</v>
      </c>
      <c r="N344" s="46"/>
      <c r="R344" s="36"/>
      <c r="S344" s="30"/>
      <c r="V344" s="30"/>
      <c r="X344" s="3">
        <v>0</v>
      </c>
      <c r="Y344" s="30">
        <f t="shared" si="15"/>
        <v>0</v>
      </c>
    </row>
    <row r="345" spans="1:25" ht="12.75" hidden="1">
      <c r="A345" s="89" t="s">
        <v>24</v>
      </c>
      <c r="B345" s="90"/>
      <c r="C345" s="90"/>
      <c r="D345" s="52"/>
      <c r="E345" s="15"/>
      <c r="F345" s="15"/>
      <c r="G345" s="15"/>
      <c r="N345" s="46"/>
      <c r="R345" s="36"/>
      <c r="S345" s="30"/>
      <c r="V345" s="30"/>
      <c r="Y345" s="30">
        <f t="shared" si="15"/>
        <v>0</v>
      </c>
    </row>
    <row r="346" spans="1:25" ht="12.75" hidden="1">
      <c r="A346" s="83" t="s">
        <v>79</v>
      </c>
      <c r="B346" s="83"/>
      <c r="C346" s="83"/>
      <c r="D346" s="23">
        <v>211</v>
      </c>
      <c r="E346" s="15">
        <f>F346+G346</f>
        <v>0</v>
      </c>
      <c r="F346" s="15">
        <v>0</v>
      </c>
      <c r="G346" s="15">
        <v>0</v>
      </c>
      <c r="N346" s="46"/>
      <c r="R346" s="36"/>
      <c r="S346" s="30"/>
      <c r="V346" s="30"/>
      <c r="X346" s="3">
        <v>0</v>
      </c>
      <c r="Y346" s="30">
        <f t="shared" si="15"/>
        <v>0</v>
      </c>
    </row>
    <row r="347" spans="1:25" ht="12.75" hidden="1">
      <c r="A347" s="96" t="s">
        <v>80</v>
      </c>
      <c r="B347" s="96"/>
      <c r="C347" s="96"/>
      <c r="D347" s="23">
        <v>212</v>
      </c>
      <c r="E347" s="15">
        <f>F347+G347</f>
        <v>0</v>
      </c>
      <c r="F347" s="15">
        <v>0</v>
      </c>
      <c r="G347" s="15">
        <v>0</v>
      </c>
      <c r="N347" s="46"/>
      <c r="R347" s="36"/>
      <c r="S347" s="30"/>
      <c r="V347" s="30"/>
      <c r="X347" s="3">
        <v>0</v>
      </c>
      <c r="Y347" s="30">
        <f t="shared" si="15"/>
        <v>0</v>
      </c>
    </row>
    <row r="348" spans="1:25" ht="12.75" hidden="1">
      <c r="A348" s="83" t="s">
        <v>81</v>
      </c>
      <c r="B348" s="83"/>
      <c r="C348" s="83"/>
      <c r="D348" s="23">
        <v>213</v>
      </c>
      <c r="E348" s="15">
        <f>F348+G348</f>
        <v>0</v>
      </c>
      <c r="F348" s="15">
        <v>0</v>
      </c>
      <c r="G348" s="15">
        <v>0</v>
      </c>
      <c r="N348" s="46"/>
      <c r="R348" s="36"/>
      <c r="S348" s="30"/>
      <c r="V348" s="30"/>
      <c r="X348" s="3">
        <v>0</v>
      </c>
      <c r="Y348" s="30">
        <f aca="true" t="shared" si="23" ref="Y348:Y411">F348-X348</f>
        <v>0</v>
      </c>
    </row>
    <row r="349" spans="1:25" ht="12.75">
      <c r="A349" s="83" t="s">
        <v>82</v>
      </c>
      <c r="B349" s="83"/>
      <c r="C349" s="83"/>
      <c r="D349" s="23">
        <v>220</v>
      </c>
      <c r="E349" s="15">
        <f>F349+G349</f>
        <v>5340000</v>
      </c>
      <c r="F349" s="15">
        <f>F351+F352+F353+F354+F355+F356</f>
        <v>5340000</v>
      </c>
      <c r="G349" s="15">
        <f>G351+G352+G353+G354+G355+G356</f>
        <v>0</v>
      </c>
      <c r="N349" s="46"/>
      <c r="R349" s="36"/>
      <c r="S349" s="30"/>
      <c r="V349" s="30"/>
      <c r="X349" s="3">
        <v>5340000</v>
      </c>
      <c r="Y349" s="30">
        <f t="shared" si="23"/>
        <v>0</v>
      </c>
    </row>
    <row r="350" spans="1:25" ht="12.75">
      <c r="A350" s="89" t="s">
        <v>24</v>
      </c>
      <c r="B350" s="90"/>
      <c r="C350" s="90"/>
      <c r="D350" s="23"/>
      <c r="E350" s="15"/>
      <c r="F350" s="15"/>
      <c r="G350" s="15"/>
      <c r="N350" s="46"/>
      <c r="R350" s="36"/>
      <c r="S350" s="30"/>
      <c r="V350" s="30"/>
      <c r="Y350" s="30">
        <f t="shared" si="23"/>
        <v>0</v>
      </c>
    </row>
    <row r="351" spans="1:25" ht="12.75" hidden="1">
      <c r="A351" s="83" t="s">
        <v>83</v>
      </c>
      <c r="B351" s="83"/>
      <c r="C351" s="83"/>
      <c r="D351" s="23">
        <v>221</v>
      </c>
      <c r="E351" s="15">
        <f aca="true" t="shared" si="24" ref="E351:E357">F351+G351</f>
        <v>0</v>
      </c>
      <c r="F351" s="15">
        <v>0</v>
      </c>
      <c r="G351" s="15">
        <v>0</v>
      </c>
      <c r="N351" s="46"/>
      <c r="R351" s="36"/>
      <c r="S351" s="30"/>
      <c r="V351" s="30"/>
      <c r="X351" s="3">
        <v>0</v>
      </c>
      <c r="Y351" s="30">
        <f t="shared" si="23"/>
        <v>0</v>
      </c>
    </row>
    <row r="352" spans="1:25" ht="12.75" hidden="1">
      <c r="A352" s="83" t="s">
        <v>84</v>
      </c>
      <c r="B352" s="83"/>
      <c r="C352" s="83"/>
      <c r="D352" s="23">
        <v>222</v>
      </c>
      <c r="E352" s="15">
        <f t="shared" si="24"/>
        <v>0</v>
      </c>
      <c r="F352" s="15">
        <v>0</v>
      </c>
      <c r="G352" s="15">
        <v>0</v>
      </c>
      <c r="N352" s="46"/>
      <c r="R352" s="36"/>
      <c r="S352" s="30"/>
      <c r="V352" s="30"/>
      <c r="X352" s="3">
        <v>0</v>
      </c>
      <c r="Y352" s="30">
        <f t="shared" si="23"/>
        <v>0</v>
      </c>
    </row>
    <row r="353" spans="1:25" ht="12.75" hidden="1">
      <c r="A353" s="83" t="s">
        <v>85</v>
      </c>
      <c r="B353" s="83"/>
      <c r="C353" s="83"/>
      <c r="D353" s="23">
        <v>223</v>
      </c>
      <c r="E353" s="15">
        <f t="shared" si="24"/>
        <v>0</v>
      </c>
      <c r="F353" s="15">
        <v>0</v>
      </c>
      <c r="G353" s="15">
        <v>0</v>
      </c>
      <c r="N353" s="46"/>
      <c r="R353" s="36"/>
      <c r="S353" s="30"/>
      <c r="V353" s="30"/>
      <c r="X353" s="3">
        <v>0</v>
      </c>
      <c r="Y353" s="30">
        <f t="shared" si="23"/>
        <v>0</v>
      </c>
    </row>
    <row r="354" spans="1:25" ht="12.75" hidden="1">
      <c r="A354" s="83" t="s">
        <v>86</v>
      </c>
      <c r="B354" s="83"/>
      <c r="C354" s="83"/>
      <c r="D354" s="23">
        <v>224</v>
      </c>
      <c r="E354" s="15">
        <f t="shared" si="24"/>
        <v>0</v>
      </c>
      <c r="F354" s="15">
        <v>0</v>
      </c>
      <c r="G354" s="15">
        <v>0</v>
      </c>
      <c r="N354" s="46"/>
      <c r="R354" s="36"/>
      <c r="S354" s="30"/>
      <c r="V354" s="30"/>
      <c r="X354" s="3">
        <v>0</v>
      </c>
      <c r="Y354" s="30">
        <f t="shared" si="23"/>
        <v>0</v>
      </c>
    </row>
    <row r="355" spans="1:25" ht="12.75">
      <c r="A355" s="83" t="s">
        <v>87</v>
      </c>
      <c r="B355" s="83"/>
      <c r="C355" s="83"/>
      <c r="D355" s="23">
        <v>225</v>
      </c>
      <c r="E355" s="15">
        <f t="shared" si="24"/>
        <v>5340000</v>
      </c>
      <c r="F355" s="15">
        <v>5340000</v>
      </c>
      <c r="G355" s="15">
        <v>0</v>
      </c>
      <c r="N355" s="46"/>
      <c r="R355" s="36"/>
      <c r="S355" s="30"/>
      <c r="V355" s="30"/>
      <c r="X355" s="3">
        <v>5340000</v>
      </c>
      <c r="Y355" s="30">
        <f t="shared" si="23"/>
        <v>0</v>
      </c>
    </row>
    <row r="356" spans="1:25" ht="12.75" hidden="1">
      <c r="A356" s="83" t="s">
        <v>88</v>
      </c>
      <c r="B356" s="83"/>
      <c r="C356" s="83"/>
      <c r="D356" s="23">
        <v>226</v>
      </c>
      <c r="E356" s="15">
        <f t="shared" si="24"/>
        <v>0</v>
      </c>
      <c r="F356" s="15">
        <v>0</v>
      </c>
      <c r="G356" s="15">
        <v>0</v>
      </c>
      <c r="N356" s="46"/>
      <c r="R356" s="36"/>
      <c r="S356" s="30"/>
      <c r="V356" s="30"/>
      <c r="Y356" s="30">
        <f t="shared" si="23"/>
        <v>0</v>
      </c>
    </row>
    <row r="357" spans="1:25" ht="12.75" hidden="1">
      <c r="A357" s="83" t="s">
        <v>89</v>
      </c>
      <c r="B357" s="83"/>
      <c r="C357" s="83"/>
      <c r="D357" s="23">
        <v>240</v>
      </c>
      <c r="E357" s="15">
        <f t="shared" si="24"/>
        <v>0</v>
      </c>
      <c r="F357" s="15">
        <f>F359</f>
        <v>0</v>
      </c>
      <c r="G357" s="15">
        <f>G359</f>
        <v>0</v>
      </c>
      <c r="N357" s="46"/>
      <c r="R357" s="36"/>
      <c r="S357" s="30"/>
      <c r="V357" s="30"/>
      <c r="Y357" s="30">
        <f t="shared" si="23"/>
        <v>0</v>
      </c>
    </row>
    <row r="358" spans="1:25" ht="12.75" hidden="1">
      <c r="A358" s="89" t="s">
        <v>24</v>
      </c>
      <c r="B358" s="90"/>
      <c r="C358" s="90"/>
      <c r="D358" s="23"/>
      <c r="E358" s="15"/>
      <c r="F358" s="15"/>
      <c r="G358" s="15"/>
      <c r="N358" s="46"/>
      <c r="R358" s="36"/>
      <c r="S358" s="30"/>
      <c r="V358" s="30"/>
      <c r="Y358" s="30">
        <f t="shared" si="23"/>
        <v>0</v>
      </c>
    </row>
    <row r="359" spans="1:25" ht="12.75" hidden="1">
      <c r="A359" s="83" t="s">
        <v>90</v>
      </c>
      <c r="B359" s="83"/>
      <c r="C359" s="83"/>
      <c r="D359" s="23">
        <v>241</v>
      </c>
      <c r="E359" s="15">
        <f>F359+G359</f>
        <v>0</v>
      </c>
      <c r="F359" s="15">
        <v>0</v>
      </c>
      <c r="G359" s="15">
        <v>0</v>
      </c>
      <c r="N359" s="46"/>
      <c r="R359" s="36"/>
      <c r="S359" s="30"/>
      <c r="V359" s="30"/>
      <c r="Y359" s="30">
        <f t="shared" si="23"/>
        <v>0</v>
      </c>
    </row>
    <row r="360" spans="1:25" ht="12.75" hidden="1">
      <c r="A360" s="83" t="s">
        <v>91</v>
      </c>
      <c r="B360" s="83"/>
      <c r="C360" s="83"/>
      <c r="D360" s="23">
        <v>260</v>
      </c>
      <c r="E360" s="15">
        <f>F360+G360</f>
        <v>0</v>
      </c>
      <c r="F360" s="15">
        <f>F362</f>
        <v>0</v>
      </c>
      <c r="G360" s="15">
        <f>G362</f>
        <v>0</v>
      </c>
      <c r="N360" s="46"/>
      <c r="R360" s="36"/>
      <c r="S360" s="30"/>
      <c r="V360" s="30"/>
      <c r="Y360" s="30">
        <f t="shared" si="23"/>
        <v>0</v>
      </c>
    </row>
    <row r="361" spans="1:25" ht="12.75" hidden="1">
      <c r="A361" s="89" t="s">
        <v>24</v>
      </c>
      <c r="B361" s="90"/>
      <c r="C361" s="90"/>
      <c r="D361" s="23"/>
      <c r="E361" s="15"/>
      <c r="F361" s="15"/>
      <c r="G361" s="15"/>
      <c r="N361" s="46"/>
      <c r="R361" s="36"/>
      <c r="S361" s="30"/>
      <c r="V361" s="30"/>
      <c r="Y361" s="30">
        <f t="shared" si="23"/>
        <v>0</v>
      </c>
    </row>
    <row r="362" spans="1:25" ht="12.75" hidden="1">
      <c r="A362" s="83" t="s">
        <v>92</v>
      </c>
      <c r="B362" s="83"/>
      <c r="C362" s="83"/>
      <c r="D362" s="23">
        <v>262</v>
      </c>
      <c r="E362" s="15">
        <f>F362+G362</f>
        <v>0</v>
      </c>
      <c r="F362" s="15">
        <v>0</v>
      </c>
      <c r="G362" s="15">
        <v>0</v>
      </c>
      <c r="N362" s="46"/>
      <c r="R362" s="36"/>
      <c r="S362" s="30"/>
      <c r="V362" s="30"/>
      <c r="Y362" s="30">
        <f t="shared" si="23"/>
        <v>0</v>
      </c>
    </row>
    <row r="363" spans="1:25" ht="12.75" hidden="1">
      <c r="A363" s="83" t="s">
        <v>93</v>
      </c>
      <c r="B363" s="83"/>
      <c r="C363" s="83"/>
      <c r="D363" s="23">
        <v>290</v>
      </c>
      <c r="E363" s="15">
        <f>F363+G363</f>
        <v>0</v>
      </c>
      <c r="F363" s="15">
        <v>0</v>
      </c>
      <c r="G363" s="15">
        <v>0</v>
      </c>
      <c r="N363" s="46"/>
      <c r="R363" s="36"/>
      <c r="S363" s="30"/>
      <c r="V363" s="30"/>
      <c r="Y363" s="30">
        <f t="shared" si="23"/>
        <v>0</v>
      </c>
    </row>
    <row r="364" spans="1:25" ht="12.75" hidden="1">
      <c r="A364" s="83" t="s">
        <v>94</v>
      </c>
      <c r="B364" s="83"/>
      <c r="C364" s="83"/>
      <c r="D364" s="23">
        <v>300</v>
      </c>
      <c r="E364" s="15">
        <f>F364+G364</f>
        <v>0</v>
      </c>
      <c r="F364" s="15">
        <f>F366+F367+F368+F369</f>
        <v>0</v>
      </c>
      <c r="G364" s="15">
        <f>G366+G367+G368+G369</f>
        <v>0</v>
      </c>
      <c r="N364" s="46"/>
      <c r="R364" s="36"/>
      <c r="S364" s="30"/>
      <c r="V364" s="30"/>
      <c r="Y364" s="30">
        <f t="shared" si="23"/>
        <v>0</v>
      </c>
    </row>
    <row r="365" spans="1:25" ht="12.75" hidden="1">
      <c r="A365" s="57"/>
      <c r="B365" s="58"/>
      <c r="C365" s="59"/>
      <c r="D365" s="23"/>
      <c r="E365" s="15"/>
      <c r="F365" s="15"/>
      <c r="G365" s="15"/>
      <c r="N365" s="46"/>
      <c r="R365" s="36"/>
      <c r="S365" s="30"/>
      <c r="V365" s="30"/>
      <c r="Y365" s="30">
        <f t="shared" si="23"/>
        <v>0</v>
      </c>
    </row>
    <row r="366" spans="1:25" ht="12.75" hidden="1">
      <c r="A366" s="57"/>
      <c r="B366" s="58"/>
      <c r="C366" s="59"/>
      <c r="D366" s="23"/>
      <c r="E366" s="15"/>
      <c r="F366" s="15"/>
      <c r="G366" s="15"/>
      <c r="N366" s="46"/>
      <c r="R366" s="36"/>
      <c r="S366" s="30"/>
      <c r="V366" s="30"/>
      <c r="Y366" s="30">
        <f t="shared" si="23"/>
        <v>0</v>
      </c>
    </row>
    <row r="367" spans="1:25" ht="12.75" hidden="1">
      <c r="A367" s="57"/>
      <c r="B367" s="58"/>
      <c r="C367" s="59"/>
      <c r="D367" s="23"/>
      <c r="E367" s="15"/>
      <c r="F367" s="15"/>
      <c r="G367" s="15"/>
      <c r="N367" s="46"/>
      <c r="R367" s="36"/>
      <c r="S367" s="30"/>
      <c r="V367" s="30"/>
      <c r="Y367" s="30">
        <f t="shared" si="23"/>
        <v>0</v>
      </c>
    </row>
    <row r="368" spans="1:25" ht="12.75" hidden="1">
      <c r="A368" s="57"/>
      <c r="B368" s="58"/>
      <c r="C368" s="59"/>
      <c r="D368" s="23"/>
      <c r="E368" s="15"/>
      <c r="F368" s="15"/>
      <c r="G368" s="15"/>
      <c r="N368" s="46"/>
      <c r="R368" s="36"/>
      <c r="S368" s="30"/>
      <c r="V368" s="30"/>
      <c r="Y368" s="30">
        <f t="shared" si="23"/>
        <v>0</v>
      </c>
    </row>
    <row r="369" spans="1:25" ht="12.75" hidden="1">
      <c r="A369" s="57"/>
      <c r="B369" s="58"/>
      <c r="C369" s="59"/>
      <c r="D369" s="23"/>
      <c r="E369" s="15"/>
      <c r="F369" s="15"/>
      <c r="G369" s="15"/>
      <c r="N369" s="46"/>
      <c r="R369" s="36"/>
      <c r="S369" s="30"/>
      <c r="V369" s="30"/>
      <c r="Y369" s="30">
        <f t="shared" si="23"/>
        <v>0</v>
      </c>
    </row>
    <row r="370" spans="1:25" ht="12.75">
      <c r="A370" s="86" t="s">
        <v>144</v>
      </c>
      <c r="B370" s="87"/>
      <c r="C370" s="87"/>
      <c r="D370" s="87"/>
      <c r="E370" s="87"/>
      <c r="F370" s="87"/>
      <c r="G370" s="88"/>
      <c r="N370" s="46"/>
      <c r="R370" s="36"/>
      <c r="S370" s="30"/>
      <c r="V370" s="30"/>
      <c r="Y370" s="30">
        <f t="shared" si="23"/>
        <v>0</v>
      </c>
    </row>
    <row r="371" spans="1:25" ht="12.75">
      <c r="A371" s="83" t="s">
        <v>105</v>
      </c>
      <c r="B371" s="83"/>
      <c r="C371" s="83"/>
      <c r="D371" s="8" t="s">
        <v>70</v>
      </c>
      <c r="E371" s="17">
        <v>0</v>
      </c>
      <c r="F371" s="17">
        <v>0</v>
      </c>
      <c r="G371" s="17">
        <f aca="true" t="shared" si="25" ref="G371:G378">G373+G374</f>
        <v>0</v>
      </c>
      <c r="N371" s="46"/>
      <c r="R371" s="36"/>
      <c r="S371" s="30">
        <f aca="true" t="shared" si="26" ref="S371:S378">F370-R371</f>
        <v>0</v>
      </c>
      <c r="V371" s="30"/>
      <c r="Y371" s="30">
        <f t="shared" si="23"/>
        <v>0</v>
      </c>
    </row>
    <row r="372" spans="1:25" ht="12.75">
      <c r="A372" s="102" t="s">
        <v>145</v>
      </c>
      <c r="B372" s="103"/>
      <c r="C372" s="104"/>
      <c r="D372" s="8" t="s">
        <v>70</v>
      </c>
      <c r="E372" s="17">
        <v>0</v>
      </c>
      <c r="F372" s="17">
        <v>0</v>
      </c>
      <c r="G372" s="17">
        <f t="shared" si="25"/>
        <v>0</v>
      </c>
      <c r="N372" s="46"/>
      <c r="R372" s="36"/>
      <c r="S372" s="30">
        <f t="shared" si="26"/>
        <v>0</v>
      </c>
      <c r="V372" s="30"/>
      <c r="Y372" s="30">
        <f t="shared" si="23"/>
        <v>0</v>
      </c>
    </row>
    <row r="373" spans="1:25" ht="12.75">
      <c r="A373" s="93" t="s">
        <v>72</v>
      </c>
      <c r="B373" s="94"/>
      <c r="C373" s="95"/>
      <c r="D373" s="8" t="s">
        <v>70</v>
      </c>
      <c r="E373" s="17">
        <f aca="true" t="shared" si="27" ref="E373:F375">E375+E376</f>
        <v>0</v>
      </c>
      <c r="F373" s="17">
        <f t="shared" si="27"/>
        <v>0</v>
      </c>
      <c r="G373" s="17">
        <f t="shared" si="25"/>
        <v>0</v>
      </c>
      <c r="N373" s="46"/>
      <c r="S373" s="30">
        <f t="shared" si="26"/>
        <v>0</v>
      </c>
      <c r="V373" s="30"/>
      <c r="Y373" s="30">
        <f t="shared" si="23"/>
        <v>0</v>
      </c>
    </row>
    <row r="374" spans="1:25" ht="26.25" customHeight="1" hidden="1">
      <c r="A374" s="93" t="s">
        <v>146</v>
      </c>
      <c r="B374" s="94"/>
      <c r="C374" s="95"/>
      <c r="D374" s="21"/>
      <c r="E374" s="17">
        <f t="shared" si="27"/>
        <v>0</v>
      </c>
      <c r="F374" s="17">
        <f t="shared" si="27"/>
        <v>0</v>
      </c>
      <c r="G374" s="17">
        <f t="shared" si="25"/>
        <v>0</v>
      </c>
      <c r="N374" s="46"/>
      <c r="R374" s="37"/>
      <c r="S374" s="30">
        <f t="shared" si="26"/>
        <v>0</v>
      </c>
      <c r="V374" s="30"/>
      <c r="Y374" s="30">
        <f t="shared" si="23"/>
        <v>0</v>
      </c>
    </row>
    <row r="375" spans="1:25" ht="12.75" hidden="1">
      <c r="A375" s="93" t="s">
        <v>147</v>
      </c>
      <c r="B375" s="94"/>
      <c r="C375" s="95"/>
      <c r="D375" s="21"/>
      <c r="E375" s="17">
        <f t="shared" si="27"/>
        <v>0</v>
      </c>
      <c r="F375" s="17">
        <f t="shared" si="27"/>
        <v>0</v>
      </c>
      <c r="G375" s="17">
        <f t="shared" si="25"/>
        <v>0</v>
      </c>
      <c r="N375" s="46"/>
      <c r="R375" s="36"/>
      <c r="S375" s="30">
        <f t="shared" si="26"/>
        <v>0</v>
      </c>
      <c r="V375" s="30"/>
      <c r="Y375" s="30">
        <f t="shared" si="23"/>
        <v>0</v>
      </c>
    </row>
    <row r="376" spans="1:25" ht="38.25" customHeight="1" hidden="1">
      <c r="A376" s="93" t="s">
        <v>108</v>
      </c>
      <c r="B376" s="94"/>
      <c r="C376" s="95"/>
      <c r="D376" s="8"/>
      <c r="E376" s="17">
        <f>E378+E379</f>
        <v>0</v>
      </c>
      <c r="F376" s="17">
        <f>F378+F379</f>
        <v>0</v>
      </c>
      <c r="G376" s="17">
        <f t="shared" si="25"/>
        <v>0</v>
      </c>
      <c r="N376" s="46"/>
      <c r="R376" s="37"/>
      <c r="S376" s="30">
        <f t="shared" si="26"/>
        <v>0</v>
      </c>
      <c r="V376" s="30"/>
      <c r="Y376" s="30">
        <f t="shared" si="23"/>
        <v>0</v>
      </c>
    </row>
    <row r="377" spans="1:25" ht="12.75" hidden="1">
      <c r="A377" s="83" t="s">
        <v>106</v>
      </c>
      <c r="B377" s="83"/>
      <c r="C377" s="83"/>
      <c r="D377" s="8" t="s">
        <v>70</v>
      </c>
      <c r="E377" s="17">
        <v>0</v>
      </c>
      <c r="F377" s="17">
        <v>0</v>
      </c>
      <c r="G377" s="17">
        <f t="shared" si="25"/>
        <v>0</v>
      </c>
      <c r="N377" s="46"/>
      <c r="R377" s="36"/>
      <c r="S377" s="30">
        <f t="shared" si="26"/>
        <v>0</v>
      </c>
      <c r="V377" s="30"/>
      <c r="Y377" s="30">
        <f t="shared" si="23"/>
        <v>0</v>
      </c>
    </row>
    <row r="378" spans="1:25" ht="16.5" customHeight="1">
      <c r="A378" s="102" t="s">
        <v>148</v>
      </c>
      <c r="B378" s="103"/>
      <c r="C378" s="104"/>
      <c r="D378" s="21">
        <v>900</v>
      </c>
      <c r="E378" s="17">
        <v>0</v>
      </c>
      <c r="F378" s="17">
        <v>0</v>
      </c>
      <c r="G378" s="17">
        <f t="shared" si="25"/>
        <v>0</v>
      </c>
      <c r="N378" s="46"/>
      <c r="R378" s="37"/>
      <c r="S378" s="30">
        <f t="shared" si="26"/>
        <v>0</v>
      </c>
      <c r="V378" s="30"/>
      <c r="Y378" s="30">
        <f t="shared" si="23"/>
        <v>0</v>
      </c>
    </row>
    <row r="379" spans="1:25" ht="30.75" customHeight="1">
      <c r="A379" s="86" t="s">
        <v>149</v>
      </c>
      <c r="B379" s="87"/>
      <c r="C379" s="87"/>
      <c r="D379" s="87"/>
      <c r="E379" s="87"/>
      <c r="F379" s="87"/>
      <c r="G379" s="88"/>
      <c r="N379" s="46"/>
      <c r="R379" s="37"/>
      <c r="S379" s="30"/>
      <c r="V379" s="30"/>
      <c r="Y379" s="30">
        <f t="shared" si="23"/>
        <v>0</v>
      </c>
    </row>
    <row r="380" spans="1:25" ht="27.75" customHeight="1">
      <c r="A380" s="83" t="s">
        <v>105</v>
      </c>
      <c r="B380" s="83"/>
      <c r="C380" s="83"/>
      <c r="D380" s="8" t="s">
        <v>70</v>
      </c>
      <c r="E380" s="64">
        <f>F380+G380</f>
        <v>2072210.58</v>
      </c>
      <c r="F380" s="64">
        <v>2072210.58</v>
      </c>
      <c r="G380" s="15">
        <v>0</v>
      </c>
      <c r="N380" s="46"/>
      <c r="R380" s="37"/>
      <c r="S380" s="30">
        <f aca="true" t="shared" si="28" ref="S380:S414">F379-R380</f>
        <v>0</v>
      </c>
      <c r="V380" s="30"/>
      <c r="X380" s="3">
        <v>2072210.58</v>
      </c>
      <c r="Y380" s="30">
        <f t="shared" si="23"/>
        <v>0</v>
      </c>
    </row>
    <row r="381" spans="1:25" ht="68.25" customHeight="1">
      <c r="A381" s="98" t="s">
        <v>124</v>
      </c>
      <c r="B381" s="98"/>
      <c r="C381" s="98"/>
      <c r="D381" s="8" t="s">
        <v>70</v>
      </c>
      <c r="E381" s="17">
        <f>F381+G381</f>
        <v>7000000</v>
      </c>
      <c r="F381" s="17">
        <f>F383+F384</f>
        <v>7000000</v>
      </c>
      <c r="G381" s="17">
        <f>G383+G384</f>
        <v>0</v>
      </c>
      <c r="N381" s="46"/>
      <c r="R381" s="36">
        <v>0</v>
      </c>
      <c r="S381" s="53">
        <f t="shared" si="28"/>
        <v>2072210.58</v>
      </c>
      <c r="V381" s="30"/>
      <c r="X381" s="3">
        <v>7000000</v>
      </c>
      <c r="Y381" s="30">
        <f t="shared" si="23"/>
        <v>0</v>
      </c>
    </row>
    <row r="382" spans="1:25" ht="13.5" customHeight="1">
      <c r="A382" s="83" t="s">
        <v>72</v>
      </c>
      <c r="B382" s="83"/>
      <c r="C382" s="83"/>
      <c r="D382" s="8" t="s">
        <v>70</v>
      </c>
      <c r="E382" s="18"/>
      <c r="F382" s="18"/>
      <c r="G382" s="18"/>
      <c r="N382" s="46"/>
      <c r="R382" s="36">
        <v>7000000</v>
      </c>
      <c r="S382" s="30">
        <f t="shared" si="28"/>
        <v>0</v>
      </c>
      <c r="V382" s="30"/>
      <c r="Y382" s="30">
        <f t="shared" si="23"/>
        <v>0</v>
      </c>
    </row>
    <row r="383" spans="1:25" ht="94.5" customHeight="1">
      <c r="A383" s="93" t="str">
        <f>A163</f>
        <v>Услуга № 1 обучение профессиональное (за исключением обучения профессионального для лиц с ограниченными возможностями здоровья (с различными формами умственной отсталости), не имеющих основного общего или среднего общего образования)</v>
      </c>
      <c r="B383" s="94"/>
      <c r="C383" s="95"/>
      <c r="D383" s="8" t="s">
        <v>70</v>
      </c>
      <c r="E383" s="17">
        <f>F383+G383</f>
        <v>5950000</v>
      </c>
      <c r="F383" s="17">
        <v>5950000</v>
      </c>
      <c r="G383" s="17">
        <v>0</v>
      </c>
      <c r="N383" s="46"/>
      <c r="R383" s="22"/>
      <c r="S383" s="30">
        <f t="shared" si="28"/>
        <v>0</v>
      </c>
      <c r="V383" s="30"/>
      <c r="X383" s="3">
        <v>5950000</v>
      </c>
      <c r="Y383" s="30">
        <f t="shared" si="23"/>
        <v>0</v>
      </c>
    </row>
    <row r="384" spans="1:25" ht="30.75" customHeight="1">
      <c r="A384" s="93" t="s">
        <v>222</v>
      </c>
      <c r="B384" s="94"/>
      <c r="C384" s="95"/>
      <c r="D384" s="8" t="s">
        <v>70</v>
      </c>
      <c r="E384" s="17">
        <f>F384+G384</f>
        <v>1050000</v>
      </c>
      <c r="F384" s="17">
        <v>1050000</v>
      </c>
      <c r="G384" s="17">
        <v>0</v>
      </c>
      <c r="H384" s="30" t="s">
        <v>125</v>
      </c>
      <c r="I384" s="30" t="s">
        <v>126</v>
      </c>
      <c r="J384" s="30"/>
      <c r="N384" s="46"/>
      <c r="R384" s="3">
        <v>5950000</v>
      </c>
      <c r="S384" s="30">
        <f t="shared" si="28"/>
        <v>0</v>
      </c>
      <c r="V384" s="30"/>
      <c r="X384" s="3">
        <v>1050000</v>
      </c>
      <c r="Y384" s="30">
        <f t="shared" si="23"/>
        <v>0</v>
      </c>
    </row>
    <row r="385" spans="1:25" ht="27" customHeight="1">
      <c r="A385" s="83" t="s">
        <v>106</v>
      </c>
      <c r="B385" s="83"/>
      <c r="C385" s="83"/>
      <c r="D385" s="8" t="s">
        <v>70</v>
      </c>
      <c r="E385" s="17">
        <f>F385</f>
        <v>0</v>
      </c>
      <c r="F385" s="17">
        <v>0</v>
      </c>
      <c r="G385" s="17">
        <f>G387+G392+G400+G403+G406+G407</f>
        <v>0</v>
      </c>
      <c r="N385" s="46"/>
      <c r="R385" s="3">
        <v>1050000</v>
      </c>
      <c r="S385" s="30">
        <f t="shared" si="28"/>
        <v>0</v>
      </c>
      <c r="V385" s="30"/>
      <c r="X385" s="3">
        <v>0</v>
      </c>
      <c r="Y385" s="30">
        <f t="shared" si="23"/>
        <v>0</v>
      </c>
    </row>
    <row r="386" spans="1:25" ht="15" customHeight="1">
      <c r="A386" s="98" t="s">
        <v>77</v>
      </c>
      <c r="B386" s="98"/>
      <c r="C386" s="98"/>
      <c r="D386" s="21">
        <v>900</v>
      </c>
      <c r="E386" s="17">
        <f>F386+G386</f>
        <v>9072210.58</v>
      </c>
      <c r="F386" s="17">
        <f>F388+F393+F401+F404+F407+F408</f>
        <v>9072210.58</v>
      </c>
      <c r="G386" s="17">
        <f>G388+G393+G401+G404+G407+G408</f>
        <v>0</v>
      </c>
      <c r="N386" s="46"/>
      <c r="R386" s="3">
        <v>0</v>
      </c>
      <c r="S386" s="53">
        <f t="shared" si="28"/>
        <v>0</v>
      </c>
      <c r="V386" s="61">
        <f>(F390+F392)/F386</f>
        <v>0.1363019706273176</v>
      </c>
      <c r="X386" s="3">
        <v>9072210.58</v>
      </c>
      <c r="Y386" s="30">
        <f t="shared" si="23"/>
        <v>0</v>
      </c>
    </row>
    <row r="387" spans="1:25" ht="15.75" customHeight="1">
      <c r="A387" s="83" t="s">
        <v>72</v>
      </c>
      <c r="B387" s="83"/>
      <c r="C387" s="83"/>
      <c r="D387" s="8"/>
      <c r="E387" s="18"/>
      <c r="F387" s="18"/>
      <c r="G387" s="18"/>
      <c r="M387" s="22"/>
      <c r="N387" s="46"/>
      <c r="R387" s="3">
        <v>7000000</v>
      </c>
      <c r="S387" s="30">
        <f t="shared" si="28"/>
        <v>2072210.58</v>
      </c>
      <c r="V387" s="30"/>
      <c r="Y387" s="30">
        <f t="shared" si="23"/>
        <v>0</v>
      </c>
    </row>
    <row r="388" spans="1:25" s="22" customFormat="1" ht="26.25" customHeight="1">
      <c r="A388" s="97" t="s">
        <v>78</v>
      </c>
      <c r="B388" s="97"/>
      <c r="C388" s="97"/>
      <c r="D388" s="23">
        <v>210</v>
      </c>
      <c r="E388" s="15">
        <f>F388+G388</f>
        <v>1236560.18</v>
      </c>
      <c r="F388" s="15">
        <f>F390+F391+F392</f>
        <v>1236560.18</v>
      </c>
      <c r="G388" s="15">
        <f>G390+G391+G392</f>
        <v>0</v>
      </c>
      <c r="H388" s="22">
        <v>811</v>
      </c>
      <c r="M388" s="3"/>
      <c r="N388" s="46"/>
      <c r="R388" s="3"/>
      <c r="S388" s="30">
        <f t="shared" si="28"/>
        <v>0</v>
      </c>
      <c r="U388" s="43"/>
      <c r="V388" s="30"/>
      <c r="X388" s="22">
        <v>1236560.18</v>
      </c>
      <c r="Y388" s="30">
        <f t="shared" si="23"/>
        <v>0</v>
      </c>
    </row>
    <row r="389" spans="1:25" ht="17.25" customHeight="1">
      <c r="A389" s="89" t="s">
        <v>24</v>
      </c>
      <c r="B389" s="90"/>
      <c r="C389" s="90"/>
      <c r="D389" s="14"/>
      <c r="E389" s="15"/>
      <c r="F389" s="15"/>
      <c r="G389" s="15"/>
      <c r="N389" s="46"/>
      <c r="R389" s="3">
        <v>568914.75</v>
      </c>
      <c r="S389" s="30">
        <f t="shared" si="28"/>
        <v>667645.4299999999</v>
      </c>
      <c r="V389" s="30"/>
      <c r="Y389" s="30">
        <f t="shared" si="23"/>
        <v>0</v>
      </c>
    </row>
    <row r="390" spans="1:25" ht="16.5" customHeight="1">
      <c r="A390" s="83" t="s">
        <v>79</v>
      </c>
      <c r="B390" s="83"/>
      <c r="C390" s="83"/>
      <c r="D390" s="23">
        <v>211</v>
      </c>
      <c r="E390" s="15">
        <f>F390+G390</f>
        <v>949739</v>
      </c>
      <c r="F390" s="15">
        <f>448379+501360</f>
        <v>949739</v>
      </c>
      <c r="G390" s="15">
        <v>0</v>
      </c>
      <c r="M390" s="30"/>
      <c r="N390" s="46"/>
      <c r="R390" s="22"/>
      <c r="S390" s="30">
        <f t="shared" si="28"/>
        <v>0</v>
      </c>
      <c r="V390" s="30"/>
      <c r="X390" s="3">
        <v>949739</v>
      </c>
      <c r="Y390" s="30">
        <f t="shared" si="23"/>
        <v>0</v>
      </c>
    </row>
    <row r="391" spans="1:25" ht="12.75" hidden="1">
      <c r="A391" s="96" t="s">
        <v>80</v>
      </c>
      <c r="B391" s="96"/>
      <c r="C391" s="96"/>
      <c r="D391" s="23">
        <v>212</v>
      </c>
      <c r="E391" s="15">
        <f>F391+G391</f>
        <v>0</v>
      </c>
      <c r="F391" s="15">
        <v>0</v>
      </c>
      <c r="G391" s="15">
        <v>0</v>
      </c>
      <c r="N391" s="46"/>
      <c r="R391" s="3">
        <v>448379</v>
      </c>
      <c r="S391" s="30">
        <f t="shared" si="28"/>
        <v>501360</v>
      </c>
      <c r="V391" s="30"/>
      <c r="X391" s="3">
        <v>0</v>
      </c>
      <c r="Y391" s="30">
        <f t="shared" si="23"/>
        <v>0</v>
      </c>
    </row>
    <row r="392" spans="1:25" ht="15" customHeight="1">
      <c r="A392" s="83" t="s">
        <v>81</v>
      </c>
      <c r="B392" s="83"/>
      <c r="C392" s="83"/>
      <c r="D392" s="23">
        <v>213</v>
      </c>
      <c r="E392" s="15">
        <f>F392+G392</f>
        <v>286821.18</v>
      </c>
      <c r="F392" s="15">
        <f>135410.46+151410.72</f>
        <v>286821.18</v>
      </c>
      <c r="G392" s="15">
        <v>0</v>
      </c>
      <c r="N392" s="46"/>
      <c r="P392" s="3">
        <f>(F390+F392)/F386</f>
        <v>0.1363019706273176</v>
      </c>
      <c r="R392" s="3">
        <v>0</v>
      </c>
      <c r="S392" s="30">
        <f t="shared" si="28"/>
        <v>0</v>
      </c>
      <c r="V392" s="30"/>
      <c r="X392" s="3">
        <v>286821.18</v>
      </c>
      <c r="Y392" s="30">
        <f t="shared" si="23"/>
        <v>0</v>
      </c>
    </row>
    <row r="393" spans="1:25" ht="13.5" customHeight="1">
      <c r="A393" s="83" t="s">
        <v>82</v>
      </c>
      <c r="B393" s="83"/>
      <c r="C393" s="83"/>
      <c r="D393" s="23">
        <v>220</v>
      </c>
      <c r="E393" s="15">
        <f>F393+G393</f>
        <v>3886251.07</v>
      </c>
      <c r="F393" s="15">
        <f>F395+F396+F397+F398+F399+F400</f>
        <v>3886251.07</v>
      </c>
      <c r="G393" s="15">
        <f>G395+G396+G397+G398+G399+G400</f>
        <v>0</v>
      </c>
      <c r="N393" s="46"/>
      <c r="R393" s="3">
        <v>120535.75</v>
      </c>
      <c r="S393" s="30">
        <f t="shared" si="28"/>
        <v>166285.43</v>
      </c>
      <c r="V393" s="30"/>
      <c r="X393" s="3">
        <v>3886251.07</v>
      </c>
      <c r="Y393" s="30">
        <f t="shared" si="23"/>
        <v>0</v>
      </c>
    </row>
    <row r="394" spans="1:25" ht="12.75">
      <c r="A394" s="89" t="s">
        <v>24</v>
      </c>
      <c r="B394" s="90"/>
      <c r="C394" s="90"/>
      <c r="D394" s="23"/>
      <c r="E394" s="15"/>
      <c r="F394" s="15"/>
      <c r="G394" s="15"/>
      <c r="M394" s="3">
        <v>2406561.21</v>
      </c>
      <c r="N394" s="46"/>
      <c r="R394" s="3">
        <v>2406561.21</v>
      </c>
      <c r="S394" s="30">
        <f t="shared" si="28"/>
        <v>1479689.8599999999</v>
      </c>
      <c r="V394" s="30"/>
      <c r="Y394" s="30">
        <f t="shared" si="23"/>
        <v>0</v>
      </c>
    </row>
    <row r="395" spans="1:25" ht="15" customHeight="1" hidden="1">
      <c r="A395" s="83" t="s">
        <v>83</v>
      </c>
      <c r="B395" s="83"/>
      <c r="C395" s="83"/>
      <c r="D395" s="23">
        <v>221</v>
      </c>
      <c r="E395" s="15">
        <f aca="true" t="shared" si="29" ref="E395:E401">F395+G395</f>
        <v>0</v>
      </c>
      <c r="F395" s="15">
        <f>G395+H315</f>
        <v>0</v>
      </c>
      <c r="G395" s="15">
        <f>H315+I315</f>
        <v>0</v>
      </c>
      <c r="N395" s="46"/>
      <c r="S395" s="30">
        <f t="shared" si="28"/>
        <v>0</v>
      </c>
      <c r="V395" s="30"/>
      <c r="X395" s="3">
        <v>0</v>
      </c>
      <c r="Y395" s="30">
        <f t="shared" si="23"/>
        <v>0</v>
      </c>
    </row>
    <row r="396" spans="1:25" s="22" customFormat="1" ht="13.5" customHeight="1" hidden="1">
      <c r="A396" s="83" t="s">
        <v>84</v>
      </c>
      <c r="B396" s="83"/>
      <c r="C396" s="83"/>
      <c r="D396" s="23">
        <v>222</v>
      </c>
      <c r="E396" s="15">
        <f t="shared" si="29"/>
        <v>0</v>
      </c>
      <c r="F396" s="15">
        <f>G315+H316</f>
        <v>0</v>
      </c>
      <c r="G396" s="15">
        <f>H316+I316</f>
        <v>0</v>
      </c>
      <c r="H396" s="34"/>
      <c r="N396" s="46"/>
      <c r="R396" s="3">
        <v>0</v>
      </c>
      <c r="S396" s="30">
        <f t="shared" si="28"/>
        <v>0</v>
      </c>
      <c r="U396" s="43"/>
      <c r="V396" s="30"/>
      <c r="X396" s="22">
        <v>0</v>
      </c>
      <c r="Y396" s="30">
        <f t="shared" si="23"/>
        <v>0</v>
      </c>
    </row>
    <row r="397" spans="1:25" ht="12.75">
      <c r="A397" s="83" t="s">
        <v>85</v>
      </c>
      <c r="B397" s="83"/>
      <c r="C397" s="83"/>
      <c r="D397" s="23">
        <v>223</v>
      </c>
      <c r="E397" s="15">
        <f>F397+G397</f>
        <v>239041.62</v>
      </c>
      <c r="F397" s="15">
        <f>60250+178791.62</f>
        <v>239041.62</v>
      </c>
      <c r="G397" s="15">
        <f>0</f>
        <v>0</v>
      </c>
      <c r="N397" s="46"/>
      <c r="R397" s="3">
        <v>0</v>
      </c>
      <c r="S397" s="30">
        <f t="shared" si="28"/>
        <v>0</v>
      </c>
      <c r="V397" s="30"/>
      <c r="X397" s="3">
        <v>239041.62</v>
      </c>
      <c r="Y397" s="30">
        <f t="shared" si="23"/>
        <v>0</v>
      </c>
    </row>
    <row r="398" spans="1:25" ht="15.75" customHeight="1" hidden="1">
      <c r="A398" s="83" t="s">
        <v>86</v>
      </c>
      <c r="B398" s="83"/>
      <c r="C398" s="83"/>
      <c r="D398" s="23">
        <v>224</v>
      </c>
      <c r="E398" s="15">
        <f t="shared" si="29"/>
        <v>0</v>
      </c>
      <c r="F398" s="15">
        <v>0</v>
      </c>
      <c r="G398" s="15">
        <f>H371+I371</f>
        <v>0</v>
      </c>
      <c r="N398" s="46"/>
      <c r="R398" s="3">
        <v>0</v>
      </c>
      <c r="S398" s="30">
        <f t="shared" si="28"/>
        <v>239041.62</v>
      </c>
      <c r="V398" s="30"/>
      <c r="X398" s="3">
        <v>0</v>
      </c>
      <c r="Y398" s="30">
        <f t="shared" si="23"/>
        <v>0</v>
      </c>
    </row>
    <row r="399" spans="1:25" ht="12.75">
      <c r="A399" s="83" t="s">
        <v>87</v>
      </c>
      <c r="B399" s="83"/>
      <c r="C399" s="83"/>
      <c r="D399" s="23">
        <v>225</v>
      </c>
      <c r="E399" s="15">
        <f t="shared" si="29"/>
        <v>1362359.2</v>
      </c>
      <c r="F399" s="15">
        <f>121710.96+1240648.24</f>
        <v>1362359.2</v>
      </c>
      <c r="G399" s="15">
        <f>H372+I372</f>
        <v>0</v>
      </c>
      <c r="N399" s="46"/>
      <c r="R399" s="3">
        <v>0</v>
      </c>
      <c r="S399" s="30">
        <f t="shared" si="28"/>
        <v>0</v>
      </c>
      <c r="V399" s="30"/>
      <c r="X399" s="3">
        <v>1362359.2</v>
      </c>
      <c r="Y399" s="30">
        <f t="shared" si="23"/>
        <v>0</v>
      </c>
    </row>
    <row r="400" spans="1:25" ht="12.75">
      <c r="A400" s="83" t="s">
        <v>88</v>
      </c>
      <c r="B400" s="83"/>
      <c r="C400" s="83"/>
      <c r="D400" s="23">
        <v>226</v>
      </c>
      <c r="E400" s="15">
        <f t="shared" si="29"/>
        <v>2284850.25</v>
      </c>
      <c r="F400" s="15">
        <f>2284850.25</f>
        <v>2284850.25</v>
      </c>
      <c r="G400" s="15">
        <f>H373+I373</f>
        <v>0</v>
      </c>
      <c r="M400" s="3">
        <v>121710.96</v>
      </c>
      <c r="N400" s="46"/>
      <c r="R400" s="3">
        <v>121710.96</v>
      </c>
      <c r="S400" s="30">
        <f t="shared" si="28"/>
        <v>1240648.24</v>
      </c>
      <c r="V400" s="30"/>
      <c r="W400" s="30"/>
      <c r="X400" s="3">
        <v>2284850.25</v>
      </c>
      <c r="Y400" s="30">
        <f t="shared" si="23"/>
        <v>0</v>
      </c>
    </row>
    <row r="401" spans="1:25" ht="12.75">
      <c r="A401" s="83" t="s">
        <v>89</v>
      </c>
      <c r="B401" s="83"/>
      <c r="C401" s="83"/>
      <c r="D401" s="23">
        <v>240</v>
      </c>
      <c r="E401" s="15">
        <f t="shared" si="29"/>
        <v>0</v>
      </c>
      <c r="F401" s="15">
        <f>F403</f>
        <v>0</v>
      </c>
      <c r="G401" s="15">
        <f>G403</f>
        <v>0</v>
      </c>
      <c r="M401" s="3">
        <v>2284850.25</v>
      </c>
      <c r="N401" s="46"/>
      <c r="R401" s="3">
        <v>2284850.25</v>
      </c>
      <c r="S401" s="30">
        <f t="shared" si="28"/>
        <v>0</v>
      </c>
      <c r="V401" s="30"/>
      <c r="X401" s="3">
        <v>0</v>
      </c>
      <c r="Y401" s="30">
        <f t="shared" si="23"/>
        <v>0</v>
      </c>
    </row>
    <row r="402" spans="1:25" ht="12.75" hidden="1">
      <c r="A402" s="89" t="s">
        <v>24</v>
      </c>
      <c r="B402" s="90"/>
      <c r="C402" s="90"/>
      <c r="D402" s="23"/>
      <c r="E402" s="15"/>
      <c r="F402" s="15"/>
      <c r="G402" s="15"/>
      <c r="N402" s="46"/>
      <c r="R402" s="3">
        <v>0</v>
      </c>
      <c r="S402" s="30">
        <f t="shared" si="28"/>
        <v>0</v>
      </c>
      <c r="V402" s="30"/>
      <c r="Y402" s="30">
        <f t="shared" si="23"/>
        <v>0</v>
      </c>
    </row>
    <row r="403" spans="1:25" ht="12.75" hidden="1">
      <c r="A403" s="83" t="s">
        <v>90</v>
      </c>
      <c r="B403" s="83"/>
      <c r="C403" s="83"/>
      <c r="D403" s="23">
        <v>241</v>
      </c>
      <c r="E403" s="15">
        <f>F403+G403</f>
        <v>0</v>
      </c>
      <c r="F403" s="15">
        <f>G403+H376</f>
        <v>0</v>
      </c>
      <c r="G403" s="15">
        <f>H376+I376</f>
        <v>0</v>
      </c>
      <c r="N403" s="46"/>
      <c r="S403" s="30">
        <f t="shared" si="28"/>
        <v>0</v>
      </c>
      <c r="V403" s="30"/>
      <c r="X403" s="3">
        <v>0</v>
      </c>
      <c r="Y403" s="30">
        <f t="shared" si="23"/>
        <v>0</v>
      </c>
    </row>
    <row r="404" spans="1:25" ht="12.75" hidden="1">
      <c r="A404" s="83" t="s">
        <v>91</v>
      </c>
      <c r="B404" s="83"/>
      <c r="C404" s="83"/>
      <c r="D404" s="23">
        <v>260</v>
      </c>
      <c r="E404" s="15">
        <f>F404+G404</f>
        <v>0</v>
      </c>
      <c r="F404" s="15">
        <f>F406</f>
        <v>0</v>
      </c>
      <c r="G404" s="15">
        <f>G406</f>
        <v>0</v>
      </c>
      <c r="N404" s="46"/>
      <c r="R404" s="3">
        <v>0</v>
      </c>
      <c r="S404" s="30">
        <f t="shared" si="28"/>
        <v>0</v>
      </c>
      <c r="V404" s="30"/>
      <c r="X404" s="3">
        <v>0</v>
      </c>
      <c r="Y404" s="30">
        <f t="shared" si="23"/>
        <v>0</v>
      </c>
    </row>
    <row r="405" spans="1:25" ht="12" customHeight="1" hidden="1">
      <c r="A405" s="89" t="s">
        <v>24</v>
      </c>
      <c r="B405" s="90"/>
      <c r="C405" s="90"/>
      <c r="D405" s="23"/>
      <c r="E405" s="15"/>
      <c r="F405" s="15"/>
      <c r="G405" s="15"/>
      <c r="N405" s="46"/>
      <c r="R405" s="3">
        <v>0</v>
      </c>
      <c r="S405" s="30">
        <f t="shared" si="28"/>
        <v>0</v>
      </c>
      <c r="V405" s="30"/>
      <c r="Y405" s="30">
        <f t="shared" si="23"/>
        <v>0</v>
      </c>
    </row>
    <row r="406" spans="1:25" ht="12.75" hidden="1">
      <c r="A406" s="83" t="s">
        <v>92</v>
      </c>
      <c r="B406" s="83"/>
      <c r="C406" s="83"/>
      <c r="D406" s="23">
        <v>262</v>
      </c>
      <c r="E406" s="15">
        <f>F406+G406</f>
        <v>0</v>
      </c>
      <c r="F406" s="15">
        <f>G406+H380</f>
        <v>0</v>
      </c>
      <c r="G406" s="15">
        <f>H380+I380</f>
        <v>0</v>
      </c>
      <c r="N406" s="46"/>
      <c r="S406" s="30">
        <f t="shared" si="28"/>
        <v>0</v>
      </c>
      <c r="V406" s="30"/>
      <c r="X406" s="3">
        <v>0</v>
      </c>
      <c r="Y406" s="30">
        <f t="shared" si="23"/>
        <v>0</v>
      </c>
    </row>
    <row r="407" spans="1:25" ht="12.75">
      <c r="A407" s="83" t="s">
        <v>93</v>
      </c>
      <c r="B407" s="83"/>
      <c r="C407" s="83"/>
      <c r="D407" s="23">
        <v>290</v>
      </c>
      <c r="E407" s="15">
        <f>F407+G407</f>
        <v>100568</v>
      </c>
      <c r="F407" s="15">
        <f>100568</f>
        <v>100568</v>
      </c>
      <c r="G407" s="15">
        <f>H381+I381</f>
        <v>0</v>
      </c>
      <c r="N407" s="46"/>
      <c r="R407" s="3">
        <v>0</v>
      </c>
      <c r="S407" s="30">
        <f t="shared" si="28"/>
        <v>0</v>
      </c>
      <c r="V407" s="30"/>
      <c r="X407" s="3">
        <v>100568</v>
      </c>
      <c r="Y407" s="30">
        <f t="shared" si="23"/>
        <v>0</v>
      </c>
    </row>
    <row r="408" spans="1:25" ht="12.75">
      <c r="A408" s="83" t="s">
        <v>94</v>
      </c>
      <c r="B408" s="83"/>
      <c r="C408" s="83"/>
      <c r="D408" s="23">
        <v>300</v>
      </c>
      <c r="E408" s="15">
        <f>F408+G408</f>
        <v>3848831.33</v>
      </c>
      <c r="F408" s="15">
        <f>F410+F411+F412+F413</f>
        <v>3848831.33</v>
      </c>
      <c r="G408" s="15">
        <f>G410+G411+G412+G413</f>
        <v>0</v>
      </c>
      <c r="N408" s="46"/>
      <c r="R408" s="3">
        <v>105500</v>
      </c>
      <c r="S408" s="30">
        <f t="shared" si="28"/>
        <v>-4932</v>
      </c>
      <c r="V408" s="30"/>
      <c r="X408" s="3">
        <v>3848831.33</v>
      </c>
      <c r="Y408" s="30">
        <f t="shared" si="23"/>
        <v>0</v>
      </c>
    </row>
    <row r="409" spans="1:25" ht="12.75">
      <c r="A409" s="89" t="s">
        <v>24</v>
      </c>
      <c r="B409" s="90"/>
      <c r="C409" s="90"/>
      <c r="D409" s="23"/>
      <c r="E409" s="15"/>
      <c r="F409" s="15"/>
      <c r="G409" s="15"/>
      <c r="M409" s="3">
        <v>3919024.04</v>
      </c>
      <c r="N409" s="46"/>
      <c r="R409" s="3">
        <v>3919024.04</v>
      </c>
      <c r="S409" s="30">
        <f t="shared" si="28"/>
        <v>-70192.70999999996</v>
      </c>
      <c r="V409" s="30"/>
      <c r="Y409" s="30">
        <f t="shared" si="23"/>
        <v>0</v>
      </c>
    </row>
    <row r="410" spans="1:25" ht="17.25" customHeight="1">
      <c r="A410" s="83" t="s">
        <v>95</v>
      </c>
      <c r="B410" s="83"/>
      <c r="C410" s="83"/>
      <c r="D410" s="23">
        <v>310</v>
      </c>
      <c r="E410" s="15">
        <f>F410+G410</f>
        <v>1708534</v>
      </c>
      <c r="F410" s="15">
        <v>1708534</v>
      </c>
      <c r="G410" s="15">
        <v>0</v>
      </c>
      <c r="N410" s="46"/>
      <c r="S410" s="30">
        <f t="shared" si="28"/>
        <v>0</v>
      </c>
      <c r="V410" s="30"/>
      <c r="X410" s="3">
        <v>1708534</v>
      </c>
      <c r="Y410" s="30">
        <f t="shared" si="23"/>
        <v>0</v>
      </c>
    </row>
    <row r="411" spans="1:25" ht="25.5" customHeight="1" hidden="1">
      <c r="A411" s="84" t="s">
        <v>96</v>
      </c>
      <c r="B411" s="84"/>
      <c r="C411" s="84"/>
      <c r="D411" s="24">
        <v>320</v>
      </c>
      <c r="E411" s="15">
        <f>F411+G411</f>
        <v>0</v>
      </c>
      <c r="F411" s="15">
        <f>G411+H385</f>
        <v>0</v>
      </c>
      <c r="G411" s="15">
        <f>H385+I385</f>
        <v>0</v>
      </c>
      <c r="M411" s="3">
        <v>1540000</v>
      </c>
      <c r="N411" s="46"/>
      <c r="R411" s="3">
        <v>1540000</v>
      </c>
      <c r="S411" s="30">
        <f t="shared" si="28"/>
        <v>168534</v>
      </c>
      <c r="V411" s="30"/>
      <c r="X411" s="3">
        <v>0</v>
      </c>
      <c r="Y411" s="30">
        <f t="shared" si="23"/>
        <v>0</v>
      </c>
    </row>
    <row r="412" spans="1:25" ht="30" customHeight="1" hidden="1">
      <c r="A412" s="84" t="s">
        <v>97</v>
      </c>
      <c r="B412" s="84"/>
      <c r="C412" s="84"/>
      <c r="D412" s="25">
        <v>330</v>
      </c>
      <c r="E412" s="15">
        <f>F412+G412</f>
        <v>0</v>
      </c>
      <c r="F412" s="15">
        <f>G412+H386</f>
        <v>0</v>
      </c>
      <c r="G412" s="15">
        <f>H386+I386</f>
        <v>0</v>
      </c>
      <c r="M412" s="3">
        <v>0</v>
      </c>
      <c r="N412" s="46"/>
      <c r="R412" s="3">
        <v>0</v>
      </c>
      <c r="S412" s="30">
        <f t="shared" si="28"/>
        <v>0</v>
      </c>
      <c r="V412" s="30"/>
      <c r="X412" s="3">
        <v>0</v>
      </c>
      <c r="Y412" s="30">
        <f>F412-X412</f>
        <v>0</v>
      </c>
    </row>
    <row r="413" spans="1:25" ht="27.75" customHeight="1">
      <c r="A413" s="83" t="s">
        <v>98</v>
      </c>
      <c r="B413" s="83"/>
      <c r="C413" s="83"/>
      <c r="D413" s="23">
        <v>340</v>
      </c>
      <c r="E413" s="15">
        <f>F413+G413</f>
        <v>2140297.33</v>
      </c>
      <c r="F413" s="15">
        <f>2140297.33</f>
        <v>2140297.33</v>
      </c>
      <c r="G413" s="15">
        <f>H387+I387</f>
        <v>0</v>
      </c>
      <c r="M413" s="3">
        <v>0</v>
      </c>
      <c r="N413" s="46"/>
      <c r="R413" s="3">
        <v>0</v>
      </c>
      <c r="S413" s="30">
        <f t="shared" si="28"/>
        <v>0</v>
      </c>
      <c r="V413" s="30"/>
      <c r="X413" s="3">
        <v>2140297.33</v>
      </c>
      <c r="Y413" s="30">
        <f>F413-X413</f>
        <v>0</v>
      </c>
    </row>
    <row r="414" spans="1:22" ht="17.25" customHeight="1">
      <c r="A414" s="86" t="s">
        <v>109</v>
      </c>
      <c r="B414" s="87"/>
      <c r="C414" s="87"/>
      <c r="D414" s="87"/>
      <c r="E414" s="87"/>
      <c r="F414" s="87"/>
      <c r="G414" s="88"/>
      <c r="M414" s="3">
        <v>2379024.04</v>
      </c>
      <c r="N414" s="46"/>
      <c r="R414" s="3">
        <v>2379024.04</v>
      </c>
      <c r="S414" s="30">
        <f t="shared" si="28"/>
        <v>-238726.70999999996</v>
      </c>
      <c r="V414" s="30"/>
    </row>
    <row r="415" spans="1:14" ht="13.5" customHeight="1">
      <c r="A415" s="83" t="s">
        <v>105</v>
      </c>
      <c r="B415" s="83"/>
      <c r="C415" s="83"/>
      <c r="D415" s="8" t="s">
        <v>70</v>
      </c>
      <c r="E415" s="15">
        <v>0</v>
      </c>
      <c r="F415" s="15">
        <v>0</v>
      </c>
      <c r="G415" s="15">
        <v>0</v>
      </c>
      <c r="N415" s="46"/>
    </row>
    <row r="416" spans="1:14" ht="30.75" customHeight="1">
      <c r="A416" s="98" t="s">
        <v>110</v>
      </c>
      <c r="B416" s="98"/>
      <c r="C416" s="98"/>
      <c r="D416" s="8" t="s">
        <v>70</v>
      </c>
      <c r="E416" s="17">
        <f>F416+G416</f>
        <v>0</v>
      </c>
      <c r="F416" s="17">
        <f>F418+F419+F420</f>
        <v>0</v>
      </c>
      <c r="G416" s="17">
        <v>0</v>
      </c>
      <c r="N416" s="46"/>
    </row>
    <row r="417" spans="1:14" ht="9" customHeight="1" hidden="1">
      <c r="A417" s="99" t="s">
        <v>72</v>
      </c>
      <c r="B417" s="100"/>
      <c r="C417" s="101"/>
      <c r="D417" s="11" t="s">
        <v>70</v>
      </c>
      <c r="E417" s="20"/>
      <c r="F417" s="20"/>
      <c r="G417" s="20"/>
      <c r="N417" s="46"/>
    </row>
    <row r="418" spans="1:18" ht="9" customHeight="1" hidden="1">
      <c r="A418" s="93" t="s">
        <v>119</v>
      </c>
      <c r="B418" s="94"/>
      <c r="C418" s="95"/>
      <c r="D418" s="11" t="s">
        <v>70</v>
      </c>
      <c r="E418" s="15">
        <f>F418</f>
        <v>0</v>
      </c>
      <c r="F418" s="15">
        <v>0</v>
      </c>
      <c r="G418" s="15">
        <v>0</v>
      </c>
      <c r="N418" s="46"/>
      <c r="R418" s="22"/>
    </row>
    <row r="419" spans="1:14" ht="9" customHeight="1" hidden="1">
      <c r="A419" s="93" t="s">
        <v>111</v>
      </c>
      <c r="B419" s="94"/>
      <c r="C419" s="95"/>
      <c r="D419" s="11" t="s">
        <v>70</v>
      </c>
      <c r="E419" s="15">
        <v>0</v>
      </c>
      <c r="F419" s="15">
        <v>0</v>
      </c>
      <c r="G419" s="15">
        <v>0</v>
      </c>
      <c r="N419" s="46"/>
    </row>
    <row r="420" spans="1:14" ht="9" customHeight="1" hidden="1">
      <c r="A420" s="93" t="s">
        <v>75</v>
      </c>
      <c r="B420" s="94"/>
      <c r="C420" s="95"/>
      <c r="D420" s="11" t="s">
        <v>70</v>
      </c>
      <c r="E420" s="15"/>
      <c r="F420" s="18"/>
      <c r="G420" s="18"/>
      <c r="N420" s="46"/>
    </row>
    <row r="421" spans="1:14" ht="28.5" customHeight="1">
      <c r="A421" s="83" t="s">
        <v>106</v>
      </c>
      <c r="B421" s="83"/>
      <c r="C421" s="83"/>
      <c r="D421" s="8" t="s">
        <v>70</v>
      </c>
      <c r="E421" s="18"/>
      <c r="F421" s="18"/>
      <c r="G421" s="18"/>
      <c r="N421" s="46"/>
    </row>
    <row r="422" spans="1:14" ht="27" customHeight="1">
      <c r="A422" s="98" t="s">
        <v>77</v>
      </c>
      <c r="B422" s="98"/>
      <c r="C422" s="98"/>
      <c r="D422" s="21">
        <v>900</v>
      </c>
      <c r="E422" s="17">
        <f>F422+G422</f>
        <v>0</v>
      </c>
      <c r="F422" s="17">
        <f>F424+F429+F437+F440+F443+F444</f>
        <v>0</v>
      </c>
      <c r="G422" s="17">
        <f>G424+G429+G437+G440+G443+G444</f>
        <v>0</v>
      </c>
      <c r="N422" s="46"/>
    </row>
    <row r="423" spans="1:14" ht="28.5" customHeight="1" hidden="1">
      <c r="A423" s="83" t="s">
        <v>72</v>
      </c>
      <c r="B423" s="83"/>
      <c r="C423" s="83"/>
      <c r="D423" s="8"/>
      <c r="E423" s="18"/>
      <c r="F423" s="18"/>
      <c r="G423" s="18"/>
      <c r="N423" s="46"/>
    </row>
    <row r="424" spans="1:14" ht="33.75" customHeight="1" hidden="1">
      <c r="A424" s="97" t="s">
        <v>78</v>
      </c>
      <c r="B424" s="97"/>
      <c r="C424" s="97"/>
      <c r="D424" s="23">
        <v>210</v>
      </c>
      <c r="E424" s="15">
        <f>F424+G424</f>
        <v>0</v>
      </c>
      <c r="F424" s="15">
        <f>F426+F427+F428</f>
        <v>0</v>
      </c>
      <c r="G424" s="15">
        <f>G426+G427+G428</f>
        <v>0</v>
      </c>
      <c r="N424" s="46"/>
    </row>
    <row r="425" spans="1:14" ht="30.75" customHeight="1" hidden="1">
      <c r="A425" s="89" t="s">
        <v>24</v>
      </c>
      <c r="B425" s="90"/>
      <c r="C425" s="90"/>
      <c r="D425" s="14"/>
      <c r="E425" s="18"/>
      <c r="F425" s="18"/>
      <c r="G425" s="18"/>
      <c r="N425" s="46"/>
    </row>
    <row r="426" spans="1:18" ht="30.75" customHeight="1" hidden="1">
      <c r="A426" s="83" t="s">
        <v>79</v>
      </c>
      <c r="B426" s="83"/>
      <c r="C426" s="83"/>
      <c r="D426" s="23">
        <v>211</v>
      </c>
      <c r="E426" s="15">
        <f>F426+G426</f>
        <v>0</v>
      </c>
      <c r="F426" s="18"/>
      <c r="G426" s="18"/>
      <c r="N426" s="46"/>
      <c r="R426" s="22"/>
    </row>
    <row r="427" spans="1:14" ht="30.75" customHeight="1" hidden="1">
      <c r="A427" s="96" t="s">
        <v>80</v>
      </c>
      <c r="B427" s="96"/>
      <c r="C427" s="96"/>
      <c r="D427" s="23">
        <v>212</v>
      </c>
      <c r="E427" s="15">
        <f>F427+G427</f>
        <v>0</v>
      </c>
      <c r="F427" s="18"/>
      <c r="G427" s="18"/>
      <c r="N427" s="46"/>
    </row>
    <row r="428" spans="1:14" ht="28.5" customHeight="1" hidden="1">
      <c r="A428" s="83" t="s">
        <v>81</v>
      </c>
      <c r="B428" s="83"/>
      <c r="C428" s="83"/>
      <c r="D428" s="23">
        <v>213</v>
      </c>
      <c r="E428" s="15">
        <f>F428+G428</f>
        <v>0</v>
      </c>
      <c r="F428" s="18"/>
      <c r="G428" s="18"/>
      <c r="N428" s="46"/>
    </row>
    <row r="429" spans="1:14" ht="29.25" customHeight="1" hidden="1">
      <c r="A429" s="83" t="s">
        <v>82</v>
      </c>
      <c r="B429" s="83"/>
      <c r="C429" s="83"/>
      <c r="D429" s="23">
        <v>220</v>
      </c>
      <c r="E429" s="15">
        <f>F429+G429</f>
        <v>0</v>
      </c>
      <c r="F429" s="15">
        <f>F431+F432+F433+F434+F435+F436</f>
        <v>0</v>
      </c>
      <c r="G429" s="15">
        <f>G431+G432+G433+G434+G435+G436</f>
        <v>0</v>
      </c>
      <c r="N429" s="46"/>
    </row>
    <row r="430" spans="1:14" ht="29.25" customHeight="1" hidden="1">
      <c r="A430" s="89" t="s">
        <v>24</v>
      </c>
      <c r="B430" s="90"/>
      <c r="C430" s="90"/>
      <c r="D430" s="23"/>
      <c r="E430" s="18"/>
      <c r="F430" s="18"/>
      <c r="G430" s="18"/>
      <c r="N430" s="46"/>
    </row>
    <row r="431" spans="1:14" ht="31.5" customHeight="1" hidden="1">
      <c r="A431" s="83" t="s">
        <v>83</v>
      </c>
      <c r="B431" s="83"/>
      <c r="C431" s="83"/>
      <c r="D431" s="23">
        <v>221</v>
      </c>
      <c r="E431" s="15">
        <f aca="true" t="shared" si="30" ref="E431:E437">F431+G431</f>
        <v>0</v>
      </c>
      <c r="F431" s="15">
        <v>0</v>
      </c>
      <c r="G431" s="18"/>
      <c r="N431" s="46"/>
    </row>
    <row r="432" spans="1:14" ht="12.75" hidden="1">
      <c r="A432" s="83" t="s">
        <v>84</v>
      </c>
      <c r="B432" s="83"/>
      <c r="C432" s="83"/>
      <c r="D432" s="23">
        <v>222</v>
      </c>
      <c r="E432" s="15">
        <f t="shared" si="30"/>
        <v>0</v>
      </c>
      <c r="F432" s="15">
        <v>0</v>
      </c>
      <c r="G432" s="18"/>
      <c r="N432" s="46"/>
    </row>
    <row r="433" spans="1:14" ht="23.25" customHeight="1" hidden="1">
      <c r="A433" s="83" t="s">
        <v>85</v>
      </c>
      <c r="B433" s="83"/>
      <c r="C433" s="83"/>
      <c r="D433" s="23">
        <v>223</v>
      </c>
      <c r="E433" s="15">
        <f t="shared" si="30"/>
        <v>0</v>
      </c>
      <c r="F433" s="15">
        <v>0</v>
      </c>
      <c r="G433" s="18"/>
      <c r="N433" s="46"/>
    </row>
    <row r="434" spans="1:14" ht="30" customHeight="1" hidden="1">
      <c r="A434" s="83" t="s">
        <v>86</v>
      </c>
      <c r="B434" s="83"/>
      <c r="C434" s="83"/>
      <c r="D434" s="23">
        <v>224</v>
      </c>
      <c r="E434" s="15">
        <f t="shared" si="30"/>
        <v>0</v>
      </c>
      <c r="F434" s="15">
        <v>0</v>
      </c>
      <c r="G434" s="18"/>
      <c r="N434" s="46"/>
    </row>
    <row r="435" spans="1:14" ht="12.75" hidden="1">
      <c r="A435" s="83" t="s">
        <v>87</v>
      </c>
      <c r="B435" s="83"/>
      <c r="C435" s="83"/>
      <c r="D435" s="23">
        <v>225</v>
      </c>
      <c r="E435" s="15">
        <f t="shared" si="30"/>
        <v>0</v>
      </c>
      <c r="F435" s="15">
        <v>0</v>
      </c>
      <c r="G435" s="18"/>
      <c r="N435" s="46"/>
    </row>
    <row r="436" spans="1:14" ht="12.75" hidden="1">
      <c r="A436" s="83" t="s">
        <v>88</v>
      </c>
      <c r="B436" s="83"/>
      <c r="C436" s="83"/>
      <c r="D436" s="23">
        <v>226</v>
      </c>
      <c r="E436" s="15">
        <f t="shared" si="30"/>
        <v>0</v>
      </c>
      <c r="F436" s="15">
        <v>0</v>
      </c>
      <c r="G436" s="18"/>
      <c r="N436" s="46"/>
    </row>
    <row r="437" spans="1:14" ht="12.75" hidden="1">
      <c r="A437" s="83" t="s">
        <v>89</v>
      </c>
      <c r="B437" s="83"/>
      <c r="C437" s="83"/>
      <c r="D437" s="23">
        <v>240</v>
      </c>
      <c r="E437" s="15">
        <f t="shared" si="30"/>
        <v>0</v>
      </c>
      <c r="F437" s="15">
        <f>F439</f>
        <v>0</v>
      </c>
      <c r="G437" s="15">
        <f>G439</f>
        <v>0</v>
      </c>
      <c r="N437" s="46"/>
    </row>
    <row r="438" spans="1:14" ht="12.75" hidden="1">
      <c r="A438" s="89" t="s">
        <v>24</v>
      </c>
      <c r="B438" s="90"/>
      <c r="C438" s="90"/>
      <c r="D438" s="23"/>
      <c r="E438" s="18"/>
      <c r="F438" s="18"/>
      <c r="G438" s="18"/>
      <c r="N438" s="46"/>
    </row>
    <row r="439" spans="1:14" ht="12.75" hidden="1">
      <c r="A439" s="83" t="s">
        <v>90</v>
      </c>
      <c r="B439" s="83"/>
      <c r="C439" s="83"/>
      <c r="D439" s="23">
        <v>241</v>
      </c>
      <c r="E439" s="15">
        <f>F439+G439</f>
        <v>0</v>
      </c>
      <c r="F439" s="15">
        <f>G439+H413</f>
        <v>0</v>
      </c>
      <c r="G439" s="15">
        <f>H413+I413</f>
        <v>0</v>
      </c>
      <c r="N439" s="46"/>
    </row>
    <row r="440" spans="1:14" ht="12.75" hidden="1">
      <c r="A440" s="83" t="s">
        <v>91</v>
      </c>
      <c r="B440" s="83"/>
      <c r="C440" s="83"/>
      <c r="D440" s="23">
        <v>260</v>
      </c>
      <c r="E440" s="15">
        <f>F440+G440</f>
        <v>0</v>
      </c>
      <c r="F440" s="15">
        <f>F442</f>
        <v>0</v>
      </c>
      <c r="G440" s="15">
        <f>G442</f>
        <v>0</v>
      </c>
      <c r="N440" s="46"/>
    </row>
    <row r="441" spans="1:14" ht="12.75" hidden="1">
      <c r="A441" s="89" t="s">
        <v>24</v>
      </c>
      <c r="B441" s="90"/>
      <c r="C441" s="90"/>
      <c r="D441" s="23"/>
      <c r="E441" s="15"/>
      <c r="F441" s="18"/>
      <c r="G441" s="18"/>
      <c r="N441" s="46"/>
    </row>
    <row r="442" spans="1:14" ht="12.75" hidden="1">
      <c r="A442" s="83" t="s">
        <v>92</v>
      </c>
      <c r="B442" s="83"/>
      <c r="C442" s="83"/>
      <c r="D442" s="23">
        <v>262</v>
      </c>
      <c r="E442" s="15">
        <f>F442+G442</f>
        <v>0</v>
      </c>
      <c r="F442" s="18"/>
      <c r="G442" s="18"/>
      <c r="N442" s="46"/>
    </row>
    <row r="443" spans="1:14" ht="12.75" hidden="1">
      <c r="A443" s="83" t="s">
        <v>93</v>
      </c>
      <c r="B443" s="83"/>
      <c r="C443" s="83"/>
      <c r="D443" s="23">
        <v>290</v>
      </c>
      <c r="E443" s="15">
        <f>F443+G443</f>
        <v>0</v>
      </c>
      <c r="F443" s="15">
        <f>G443+H417</f>
        <v>0</v>
      </c>
      <c r="G443" s="15">
        <f>H417+I417</f>
        <v>0</v>
      </c>
      <c r="N443" s="46"/>
    </row>
    <row r="444" spans="1:14" ht="12.75" hidden="1">
      <c r="A444" s="83" t="s">
        <v>94</v>
      </c>
      <c r="B444" s="83"/>
      <c r="C444" s="83"/>
      <c r="D444" s="23">
        <v>300</v>
      </c>
      <c r="E444" s="17">
        <f>F444+G444</f>
        <v>0</v>
      </c>
      <c r="F444" s="17">
        <f>F446+F447+F448+F449</f>
        <v>0</v>
      </c>
      <c r="G444" s="17">
        <f>G446+G447+G448+G449</f>
        <v>0</v>
      </c>
      <c r="N444" s="46"/>
    </row>
    <row r="445" spans="1:14" ht="12.75" hidden="1">
      <c r="A445" s="89" t="s">
        <v>24</v>
      </c>
      <c r="B445" s="90"/>
      <c r="C445" s="90"/>
      <c r="D445" s="23"/>
      <c r="E445" s="15"/>
      <c r="F445" s="18"/>
      <c r="G445" s="18"/>
      <c r="N445" s="46"/>
    </row>
    <row r="446" spans="1:14" ht="12.75" hidden="1">
      <c r="A446" s="83" t="s">
        <v>95</v>
      </c>
      <c r="B446" s="83"/>
      <c r="C446" s="83"/>
      <c r="D446" s="23">
        <v>310</v>
      </c>
      <c r="E446" s="15">
        <f>F446+G446</f>
        <v>0</v>
      </c>
      <c r="F446" s="15">
        <v>0</v>
      </c>
      <c r="G446" s="19">
        <v>0</v>
      </c>
      <c r="N446" s="46"/>
    </row>
    <row r="447" spans="1:14" ht="12.75" hidden="1">
      <c r="A447" s="84" t="s">
        <v>96</v>
      </c>
      <c r="B447" s="84"/>
      <c r="C447" s="84"/>
      <c r="D447" s="24">
        <v>320</v>
      </c>
      <c r="E447" s="15">
        <f>F447+G447</f>
        <v>0</v>
      </c>
      <c r="F447" s="19">
        <v>0</v>
      </c>
      <c r="G447" s="19">
        <v>0</v>
      </c>
      <c r="N447" s="46"/>
    </row>
    <row r="448" spans="1:14" ht="12.75" hidden="1">
      <c r="A448" s="84" t="s">
        <v>97</v>
      </c>
      <c r="B448" s="84"/>
      <c r="C448" s="84"/>
      <c r="D448" s="25">
        <v>330</v>
      </c>
      <c r="E448" s="15">
        <f>F448+G448</f>
        <v>0</v>
      </c>
      <c r="F448" s="19">
        <v>0</v>
      </c>
      <c r="G448" s="19">
        <v>0</v>
      </c>
      <c r="N448" s="46"/>
    </row>
    <row r="449" spans="1:14" ht="12.75" hidden="1">
      <c r="A449" s="83" t="s">
        <v>98</v>
      </c>
      <c r="B449" s="83"/>
      <c r="C449" s="83"/>
      <c r="D449" s="23">
        <v>340</v>
      </c>
      <c r="E449" s="15">
        <f>F449+G449</f>
        <v>0</v>
      </c>
      <c r="F449" s="15">
        <v>0</v>
      </c>
      <c r="G449" s="15">
        <v>0</v>
      </c>
      <c r="N449" s="46"/>
    </row>
    <row r="450" spans="1:14" ht="12.75" hidden="1">
      <c r="A450" s="83" t="s">
        <v>99</v>
      </c>
      <c r="B450" s="83"/>
      <c r="C450" s="83"/>
      <c r="D450" s="23">
        <v>500</v>
      </c>
      <c r="E450" s="15">
        <v>0</v>
      </c>
      <c r="F450" s="15">
        <v>0</v>
      </c>
      <c r="G450" s="15">
        <v>0</v>
      </c>
      <c r="N450" s="46"/>
    </row>
    <row r="451" spans="1:14" ht="12.75" hidden="1">
      <c r="A451" s="89" t="s">
        <v>24</v>
      </c>
      <c r="B451" s="90"/>
      <c r="C451" s="90"/>
      <c r="D451" s="23"/>
      <c r="E451" s="14"/>
      <c r="F451" s="14"/>
      <c r="G451" s="14"/>
      <c r="N451" s="46"/>
    </row>
    <row r="452" spans="1:14" ht="12.75" hidden="1">
      <c r="A452" s="93" t="s">
        <v>100</v>
      </c>
      <c r="B452" s="94"/>
      <c r="C452" s="95"/>
      <c r="D452" s="23">
        <v>520</v>
      </c>
      <c r="E452" s="14"/>
      <c r="F452" s="14"/>
      <c r="G452" s="14"/>
      <c r="N452" s="46"/>
    </row>
    <row r="453" spans="1:14" ht="12.75" hidden="1">
      <c r="A453" s="93" t="s">
        <v>101</v>
      </c>
      <c r="B453" s="94"/>
      <c r="C453" s="95"/>
      <c r="D453" s="23">
        <v>530</v>
      </c>
      <c r="E453" s="56"/>
      <c r="F453" s="56"/>
      <c r="G453" s="56"/>
      <c r="N453" s="46"/>
    </row>
    <row r="454" spans="1:14" ht="12.75" hidden="1">
      <c r="A454" s="6"/>
      <c r="B454" s="6"/>
      <c r="C454" s="6"/>
      <c r="D454" s="5"/>
      <c r="E454" s="6"/>
      <c r="F454" s="6"/>
      <c r="G454" s="6"/>
      <c r="N454" s="46"/>
    </row>
    <row r="455" spans="1:14" ht="12.75">
      <c r="A455" s="6"/>
      <c r="B455" s="6"/>
      <c r="C455" s="6"/>
      <c r="D455" s="5"/>
      <c r="E455" s="6"/>
      <c r="F455" s="6"/>
      <c r="G455" s="6"/>
      <c r="N455" s="46"/>
    </row>
    <row r="456" spans="1:14" ht="12.75">
      <c r="A456" s="92" t="s">
        <v>112</v>
      </c>
      <c r="B456" s="92"/>
      <c r="C456" s="92"/>
      <c r="D456" s="92"/>
      <c r="E456" s="47"/>
      <c r="F456" s="48" t="s">
        <v>151</v>
      </c>
      <c r="G456" s="47"/>
      <c r="N456" s="46"/>
    </row>
    <row r="457" spans="1:14" ht="12.75">
      <c r="A457" s="92" t="s">
        <v>113</v>
      </c>
      <c r="B457" s="92"/>
      <c r="C457" s="92"/>
      <c r="D457" s="1"/>
      <c r="E457" s="5" t="s">
        <v>4</v>
      </c>
      <c r="F457" s="91" t="s">
        <v>5</v>
      </c>
      <c r="G457" s="91"/>
      <c r="N457" s="46"/>
    </row>
    <row r="458" spans="1:14" ht="12.75">
      <c r="A458" s="1"/>
      <c r="B458" s="1"/>
      <c r="C458" s="1"/>
      <c r="D458" s="1"/>
      <c r="E458" s="5"/>
      <c r="F458" s="2"/>
      <c r="G458" s="2"/>
      <c r="N458" s="46"/>
    </row>
    <row r="459" spans="1:7" ht="12.75">
      <c r="A459" s="92" t="s">
        <v>114</v>
      </c>
      <c r="B459" s="92"/>
      <c r="C459" s="92"/>
      <c r="D459" s="92"/>
      <c r="E459" s="47"/>
      <c r="F459" s="48" t="s">
        <v>152</v>
      </c>
      <c r="G459" s="47"/>
    </row>
    <row r="460" spans="5:7" ht="12.75">
      <c r="E460" s="2" t="s">
        <v>4</v>
      </c>
      <c r="F460" s="91" t="s">
        <v>5</v>
      </c>
      <c r="G460" s="91"/>
    </row>
    <row r="461" spans="1:7" ht="12.75">
      <c r="A461" s="92" t="s">
        <v>115</v>
      </c>
      <c r="B461" s="92"/>
      <c r="C461" s="92"/>
      <c r="D461" s="92"/>
      <c r="E461" s="47"/>
      <c r="F461" s="48"/>
      <c r="G461" s="47"/>
    </row>
    <row r="462" spans="1:7" ht="12.75">
      <c r="A462" s="92" t="s">
        <v>150</v>
      </c>
      <c r="B462" s="92"/>
      <c r="E462" s="2" t="s">
        <v>4</v>
      </c>
      <c r="F462" s="91" t="s">
        <v>5</v>
      </c>
      <c r="G462" s="91"/>
    </row>
    <row r="466" spans="1:3" ht="12.75">
      <c r="A466" s="91" t="s">
        <v>116</v>
      </c>
      <c r="B466" s="91"/>
      <c r="C466" s="91"/>
    </row>
  </sheetData>
  <sheetProtection/>
  <mergeCells count="546">
    <mergeCell ref="A364:C364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50:C350"/>
    <mergeCell ref="A351:C351"/>
    <mergeCell ref="A352:C352"/>
    <mergeCell ref="A353:C353"/>
    <mergeCell ref="A340:C340"/>
    <mergeCell ref="A341:C341"/>
    <mergeCell ref="A354:C354"/>
    <mergeCell ref="A355:C355"/>
    <mergeCell ref="A344:C344"/>
    <mergeCell ref="A345:C345"/>
    <mergeCell ref="A346:C346"/>
    <mergeCell ref="A347:C347"/>
    <mergeCell ref="A348:C348"/>
    <mergeCell ref="A349:C349"/>
    <mergeCell ref="A342:C342"/>
    <mergeCell ref="A343:C343"/>
    <mergeCell ref="A328:C328"/>
    <mergeCell ref="A333:C333"/>
    <mergeCell ref="A334:C334"/>
    <mergeCell ref="A335:C335"/>
    <mergeCell ref="A336:C336"/>
    <mergeCell ref="A337:C337"/>
    <mergeCell ref="A338:C338"/>
    <mergeCell ref="A339:C339"/>
    <mergeCell ref="A111:E111"/>
    <mergeCell ref="A112:E112"/>
    <mergeCell ref="A129:E129"/>
    <mergeCell ref="A131:E131"/>
    <mergeCell ref="A116:E116"/>
    <mergeCell ref="A117:E117"/>
    <mergeCell ref="A114:E114"/>
    <mergeCell ref="A115:E115"/>
    <mergeCell ref="A122:E122"/>
    <mergeCell ref="A321:C321"/>
    <mergeCell ref="A322:C322"/>
    <mergeCell ref="A137:E137"/>
    <mergeCell ref="A130:E130"/>
    <mergeCell ref="A132:E132"/>
    <mergeCell ref="A289:C289"/>
    <mergeCell ref="A317:C317"/>
    <mergeCell ref="A318:C318"/>
    <mergeCell ref="A319:C319"/>
    <mergeCell ref="A320:C320"/>
    <mergeCell ref="A313:C313"/>
    <mergeCell ref="A314:C314"/>
    <mergeCell ref="A126:E126"/>
    <mergeCell ref="A128:E128"/>
    <mergeCell ref="A127:E127"/>
    <mergeCell ref="A292:C292"/>
    <mergeCell ref="A295:C295"/>
    <mergeCell ref="A298:C298"/>
    <mergeCell ref="A299:C299"/>
    <mergeCell ref="A300:C300"/>
    <mergeCell ref="A107:E107"/>
    <mergeCell ref="A108:E108"/>
    <mergeCell ref="A109:E109"/>
    <mergeCell ref="A110:E110"/>
    <mergeCell ref="F110:G110"/>
    <mergeCell ref="F111:G111"/>
    <mergeCell ref="F98:G98"/>
    <mergeCell ref="F104:G104"/>
    <mergeCell ref="F103:G103"/>
    <mergeCell ref="F99:G99"/>
    <mergeCell ref="F109:G109"/>
    <mergeCell ref="F100:G100"/>
    <mergeCell ref="F102:G102"/>
    <mergeCell ref="F108:G108"/>
    <mergeCell ref="F101:G101"/>
    <mergeCell ref="F96:G96"/>
    <mergeCell ref="F97:G97"/>
    <mergeCell ref="A290:C290"/>
    <mergeCell ref="A98:E98"/>
    <mergeCell ref="A97:E97"/>
    <mergeCell ref="A96:E96"/>
    <mergeCell ref="A104:E104"/>
    <mergeCell ref="A123:E123"/>
    <mergeCell ref="A103:E103"/>
    <mergeCell ref="F89:G89"/>
    <mergeCell ref="F94:G94"/>
    <mergeCell ref="F93:G93"/>
    <mergeCell ref="F92:G92"/>
    <mergeCell ref="F91:G91"/>
    <mergeCell ref="F90:G90"/>
    <mergeCell ref="H301:K301"/>
    <mergeCell ref="A281:C281"/>
    <mergeCell ref="A283:C283"/>
    <mergeCell ref="A284:C284"/>
    <mergeCell ref="A285:C285"/>
    <mergeCell ref="A286:C286"/>
    <mergeCell ref="A293:C293"/>
    <mergeCell ref="A125:E125"/>
    <mergeCell ref="A140:E140"/>
    <mergeCell ref="A138:E138"/>
    <mergeCell ref="A143:E143"/>
    <mergeCell ref="A141:E141"/>
    <mergeCell ref="A66:E66"/>
    <mergeCell ref="A76:E76"/>
    <mergeCell ref="A375:C375"/>
    <mergeCell ref="A374:C374"/>
    <mergeCell ref="A312:C312"/>
    <mergeCell ref="A330:C330"/>
    <mergeCell ref="A331:C331"/>
    <mergeCell ref="A332:C332"/>
    <mergeCell ref="A91:E91"/>
    <mergeCell ref="A88:E88"/>
    <mergeCell ref="A67:E67"/>
    <mergeCell ref="A68:E68"/>
    <mergeCell ref="A102:E102"/>
    <mergeCell ref="A101:E101"/>
    <mergeCell ref="A79:E79"/>
    <mergeCell ref="A89:E89"/>
    <mergeCell ref="A57:E57"/>
    <mergeCell ref="A60:E60"/>
    <mergeCell ref="A99:E99"/>
    <mergeCell ref="A100:E100"/>
    <mergeCell ref="A93:E93"/>
    <mergeCell ref="A94:E94"/>
    <mergeCell ref="A65:E65"/>
    <mergeCell ref="A61:E61"/>
    <mergeCell ref="A75:E75"/>
    <mergeCell ref="A81:E81"/>
    <mergeCell ref="F57:G57"/>
    <mergeCell ref="A58:E58"/>
    <mergeCell ref="A87:E87"/>
    <mergeCell ref="F61:G61"/>
    <mergeCell ref="F66:G66"/>
    <mergeCell ref="A63:E63"/>
    <mergeCell ref="F63:G63"/>
    <mergeCell ref="A64:E64"/>
    <mergeCell ref="F64:G64"/>
    <mergeCell ref="F59:G59"/>
    <mergeCell ref="F60:G60"/>
    <mergeCell ref="F58:G58"/>
    <mergeCell ref="A59:E59"/>
    <mergeCell ref="F62:G62"/>
    <mergeCell ref="A62:E62"/>
    <mergeCell ref="A56:E56"/>
    <mergeCell ref="A53:G53"/>
    <mergeCell ref="A54:E54"/>
    <mergeCell ref="F54:G54"/>
    <mergeCell ref="F56:G56"/>
    <mergeCell ref="A55:E55"/>
    <mergeCell ref="F55:G55"/>
    <mergeCell ref="A50:G50"/>
    <mergeCell ref="A51:G51"/>
    <mergeCell ref="A49:G49"/>
    <mergeCell ref="A45:G45"/>
    <mergeCell ref="A48:G48"/>
    <mergeCell ref="A47:G47"/>
    <mergeCell ref="A43:G43"/>
    <mergeCell ref="A44:G44"/>
    <mergeCell ref="A46:G46"/>
    <mergeCell ref="A31:C31"/>
    <mergeCell ref="A42:G42"/>
    <mergeCell ref="A40:G40"/>
    <mergeCell ref="A35:C38"/>
    <mergeCell ref="D35:E37"/>
    <mergeCell ref="A32:C34"/>
    <mergeCell ref="D32:E33"/>
    <mergeCell ref="A19:G19"/>
    <mergeCell ref="D26:E29"/>
    <mergeCell ref="A30:C30"/>
    <mergeCell ref="A20:G20"/>
    <mergeCell ref="A23:E23"/>
    <mergeCell ref="A26:C29"/>
    <mergeCell ref="D30:E30"/>
    <mergeCell ref="F6:G6"/>
    <mergeCell ref="E7:G7"/>
    <mergeCell ref="A8:C9"/>
    <mergeCell ref="B16:C16"/>
    <mergeCell ref="B15:C15"/>
    <mergeCell ref="B10:C10"/>
    <mergeCell ref="B11:C11"/>
    <mergeCell ref="B6:C6"/>
    <mergeCell ref="F73:G73"/>
    <mergeCell ref="A5:C5"/>
    <mergeCell ref="F5:G5"/>
    <mergeCell ref="A4:C4"/>
    <mergeCell ref="E4:G4"/>
    <mergeCell ref="F69:G69"/>
    <mergeCell ref="F65:G65"/>
    <mergeCell ref="F68:G68"/>
    <mergeCell ref="A69:E69"/>
    <mergeCell ref="A13:C14"/>
    <mergeCell ref="A1:C1"/>
    <mergeCell ref="E1:G1"/>
    <mergeCell ref="E2:G2"/>
    <mergeCell ref="A3:C3"/>
    <mergeCell ref="E3:G3"/>
    <mergeCell ref="F75:G75"/>
    <mergeCell ref="A70:E70"/>
    <mergeCell ref="F70:G70"/>
    <mergeCell ref="A71:E71"/>
    <mergeCell ref="A74:E74"/>
    <mergeCell ref="F74:G74"/>
    <mergeCell ref="A73:E73"/>
    <mergeCell ref="F71:G71"/>
    <mergeCell ref="A72:E72"/>
    <mergeCell ref="F72:G72"/>
    <mergeCell ref="F76:G76"/>
    <mergeCell ref="A77:E77"/>
    <mergeCell ref="F77:G77"/>
    <mergeCell ref="A78:E78"/>
    <mergeCell ref="F78:G78"/>
    <mergeCell ref="F79:G79"/>
    <mergeCell ref="A85:E85"/>
    <mergeCell ref="F88:G88"/>
    <mergeCell ref="A90:E90"/>
    <mergeCell ref="F81:G81"/>
    <mergeCell ref="A80:E80"/>
    <mergeCell ref="F80:G80"/>
    <mergeCell ref="A86:E86"/>
    <mergeCell ref="F83:G83"/>
    <mergeCell ref="F84:G84"/>
    <mergeCell ref="F112:G112"/>
    <mergeCell ref="F115:G115"/>
    <mergeCell ref="A113:E113"/>
    <mergeCell ref="A105:E105"/>
    <mergeCell ref="A106:E106"/>
    <mergeCell ref="F106:G106"/>
    <mergeCell ref="F105:G105"/>
    <mergeCell ref="F113:G113"/>
    <mergeCell ref="F114:G114"/>
    <mergeCell ref="F107:G107"/>
    <mergeCell ref="F82:G82"/>
    <mergeCell ref="A95:E95"/>
    <mergeCell ref="F95:G95"/>
    <mergeCell ref="A82:E82"/>
    <mergeCell ref="F87:G87"/>
    <mergeCell ref="A83:E83"/>
    <mergeCell ref="A84:E84"/>
    <mergeCell ref="F85:G85"/>
    <mergeCell ref="A92:E92"/>
    <mergeCell ref="F86:G86"/>
    <mergeCell ref="F125:G125"/>
    <mergeCell ref="A124:E124"/>
    <mergeCell ref="F124:G124"/>
    <mergeCell ref="F116:G116"/>
    <mergeCell ref="F117:G117"/>
    <mergeCell ref="F119:G119"/>
    <mergeCell ref="F118:G118"/>
    <mergeCell ref="A119:E119"/>
    <mergeCell ref="A118:E118"/>
    <mergeCell ref="F123:G123"/>
    <mergeCell ref="F122:G122"/>
    <mergeCell ref="F120:G120"/>
    <mergeCell ref="A121:E121"/>
    <mergeCell ref="F121:G121"/>
    <mergeCell ref="A120:E120"/>
    <mergeCell ref="F126:G126"/>
    <mergeCell ref="F127:G127"/>
    <mergeCell ref="F129:G129"/>
    <mergeCell ref="F131:G131"/>
    <mergeCell ref="F130:G130"/>
    <mergeCell ref="F128:G128"/>
    <mergeCell ref="F138:G138"/>
    <mergeCell ref="F140:G140"/>
    <mergeCell ref="F139:G139"/>
    <mergeCell ref="A139:E139"/>
    <mergeCell ref="F137:G137"/>
    <mergeCell ref="A134:E134"/>
    <mergeCell ref="F132:G132"/>
    <mergeCell ref="A133:E133"/>
    <mergeCell ref="F136:G136"/>
    <mergeCell ref="F134:G134"/>
    <mergeCell ref="A135:E135"/>
    <mergeCell ref="F135:G135"/>
    <mergeCell ref="A136:E136"/>
    <mergeCell ref="F133:G133"/>
    <mergeCell ref="F141:G141"/>
    <mergeCell ref="F143:G143"/>
    <mergeCell ref="A142:E142"/>
    <mergeCell ref="F142:G142"/>
    <mergeCell ref="A162:C162"/>
    <mergeCell ref="A156:C156"/>
    <mergeCell ref="F153:G153"/>
    <mergeCell ref="A155:C155"/>
    <mergeCell ref="D153:D154"/>
    <mergeCell ref="E153:E154"/>
    <mergeCell ref="A161:C161"/>
    <mergeCell ref="F144:G144"/>
    <mergeCell ref="A144:E144"/>
    <mergeCell ref="F147:G147"/>
    <mergeCell ref="A160:C160"/>
    <mergeCell ref="A149:E149"/>
    <mergeCell ref="F149:G149"/>
    <mergeCell ref="A150:E150"/>
    <mergeCell ref="A159:C159"/>
    <mergeCell ref="A157:C157"/>
    <mergeCell ref="A158:C158"/>
    <mergeCell ref="A152:G152"/>
    <mergeCell ref="A153:C154"/>
    <mergeCell ref="F145:G145"/>
    <mergeCell ref="F146:G146"/>
    <mergeCell ref="F148:G148"/>
    <mergeCell ref="F150:G150"/>
    <mergeCell ref="A145:E145"/>
    <mergeCell ref="A148:E148"/>
    <mergeCell ref="A146:E146"/>
    <mergeCell ref="A147:E147"/>
    <mergeCell ref="A177:C177"/>
    <mergeCell ref="A178:C178"/>
    <mergeCell ref="A169:C169"/>
    <mergeCell ref="A170:C170"/>
    <mergeCell ref="A175:C175"/>
    <mergeCell ref="A163:C163"/>
    <mergeCell ref="A164:C164"/>
    <mergeCell ref="A165:C165"/>
    <mergeCell ref="A166:C166"/>
    <mergeCell ref="A167:C167"/>
    <mergeCell ref="A176:C176"/>
    <mergeCell ref="A168:C168"/>
    <mergeCell ref="A174:C174"/>
    <mergeCell ref="A171:C171"/>
    <mergeCell ref="A172:C172"/>
    <mergeCell ref="A173:C173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9:C189"/>
    <mergeCell ref="A190:C190"/>
    <mergeCell ref="A187:C187"/>
    <mergeCell ref="A188:C188"/>
    <mergeCell ref="A196:C196"/>
    <mergeCell ref="A197:C197"/>
    <mergeCell ref="A207:C207"/>
    <mergeCell ref="A191:C191"/>
    <mergeCell ref="A194:C194"/>
    <mergeCell ref="A195:C195"/>
    <mergeCell ref="A199:C199"/>
    <mergeCell ref="A198:C198"/>
    <mergeCell ref="A192:C192"/>
    <mergeCell ref="A193:C193"/>
    <mergeCell ref="A212:C212"/>
    <mergeCell ref="A208:C208"/>
    <mergeCell ref="A200:C200"/>
    <mergeCell ref="A203:C203"/>
    <mergeCell ref="A204:C204"/>
    <mergeCell ref="A205:C205"/>
    <mergeCell ref="A206:C206"/>
    <mergeCell ref="A201:C201"/>
    <mergeCell ref="A202:C202"/>
    <mergeCell ref="A220:C220"/>
    <mergeCell ref="A224:C224"/>
    <mergeCell ref="A225:C225"/>
    <mergeCell ref="A226:C226"/>
    <mergeCell ref="A209:C209"/>
    <mergeCell ref="A210:C210"/>
    <mergeCell ref="A216:G216"/>
    <mergeCell ref="A217:C218"/>
    <mergeCell ref="D217:D218"/>
    <mergeCell ref="E217:E218"/>
    <mergeCell ref="F217:G217"/>
    <mergeCell ref="A214:C214"/>
    <mergeCell ref="A211:C211"/>
    <mergeCell ref="A213:C213"/>
    <mergeCell ref="A236:C236"/>
    <mergeCell ref="A237:C237"/>
    <mergeCell ref="A239:C239"/>
    <mergeCell ref="A228:C228"/>
    <mergeCell ref="A222:C222"/>
    <mergeCell ref="A229:C229"/>
    <mergeCell ref="A230:C230"/>
    <mergeCell ref="A223:C223"/>
    <mergeCell ref="A227:C227"/>
    <mergeCell ref="A219:G219"/>
    <mergeCell ref="A221:C221"/>
    <mergeCell ref="A242:C242"/>
    <mergeCell ref="A231:C231"/>
    <mergeCell ref="A232:C232"/>
    <mergeCell ref="A233:C233"/>
    <mergeCell ref="A234:C234"/>
    <mergeCell ref="A235:C235"/>
    <mergeCell ref="A238:C238"/>
    <mergeCell ref="A241:C241"/>
    <mergeCell ref="A240:C240"/>
    <mergeCell ref="A251:G251"/>
    <mergeCell ref="A247:C247"/>
    <mergeCell ref="A248:C248"/>
    <mergeCell ref="A249:C249"/>
    <mergeCell ref="A250:C250"/>
    <mergeCell ref="A246:C246"/>
    <mergeCell ref="A243:C243"/>
    <mergeCell ref="A244:C244"/>
    <mergeCell ref="A245:C245"/>
    <mergeCell ref="A264:C264"/>
    <mergeCell ref="A265:C265"/>
    <mergeCell ref="A268:C268"/>
    <mergeCell ref="A256:C256"/>
    <mergeCell ref="A258:C258"/>
    <mergeCell ref="A252:C252"/>
    <mergeCell ref="A257:C257"/>
    <mergeCell ref="A259:C259"/>
    <mergeCell ref="A254:C254"/>
    <mergeCell ref="A253:C253"/>
    <mergeCell ref="A255:C255"/>
    <mergeCell ref="A279:C279"/>
    <mergeCell ref="A280:C280"/>
    <mergeCell ref="A273:C273"/>
    <mergeCell ref="A276:C276"/>
    <mergeCell ref="A277:C277"/>
    <mergeCell ref="A278:C278"/>
    <mergeCell ref="A274:C274"/>
    <mergeCell ref="A275:C275"/>
    <mergeCell ref="A260:C260"/>
    <mergeCell ref="A261:C261"/>
    <mergeCell ref="A271:C271"/>
    <mergeCell ref="A272:C272"/>
    <mergeCell ref="A266:C266"/>
    <mergeCell ref="A262:C262"/>
    <mergeCell ref="A267:C267"/>
    <mergeCell ref="A269:C269"/>
    <mergeCell ref="A270:C270"/>
    <mergeCell ref="A263:C263"/>
    <mergeCell ref="A282:C282"/>
    <mergeCell ref="A385:C385"/>
    <mergeCell ref="A379:G379"/>
    <mergeCell ref="A296:C296"/>
    <mergeCell ref="A308:C308"/>
    <mergeCell ref="A309:C309"/>
    <mergeCell ref="A303:C303"/>
    <mergeCell ref="A304:C304"/>
    <mergeCell ref="A297:C297"/>
    <mergeCell ref="A287:C287"/>
    <mergeCell ref="A376:C376"/>
    <mergeCell ref="A310:C310"/>
    <mergeCell ref="A311:C311"/>
    <mergeCell ref="A325:C325"/>
    <mergeCell ref="A326:C326"/>
    <mergeCell ref="A327:C327"/>
    <mergeCell ref="A316:C316"/>
    <mergeCell ref="A329:C329"/>
    <mergeCell ref="A323:C323"/>
    <mergeCell ref="A324:C324"/>
    <mergeCell ref="A288:C288"/>
    <mergeCell ref="A373:C373"/>
    <mergeCell ref="A371:C371"/>
    <mergeCell ref="A372:C372"/>
    <mergeCell ref="A291:C291"/>
    <mergeCell ref="A302:C302"/>
    <mergeCell ref="A315:C315"/>
    <mergeCell ref="A305:C305"/>
    <mergeCell ref="A306:C306"/>
    <mergeCell ref="A307:C307"/>
    <mergeCell ref="A394:C394"/>
    <mergeCell ref="A395:C395"/>
    <mergeCell ref="A393:C393"/>
    <mergeCell ref="A384:C384"/>
    <mergeCell ref="A387:C387"/>
    <mergeCell ref="A380:C380"/>
    <mergeCell ref="A381:C381"/>
    <mergeCell ref="A378:C378"/>
    <mergeCell ref="A388:C388"/>
    <mergeCell ref="A382:C382"/>
    <mergeCell ref="A383:C383"/>
    <mergeCell ref="A408:C408"/>
    <mergeCell ref="A409:C409"/>
    <mergeCell ref="A401:C401"/>
    <mergeCell ref="A405:C405"/>
    <mergeCell ref="A396:C396"/>
    <mergeCell ref="A397:C397"/>
    <mergeCell ref="A404:C404"/>
    <mergeCell ref="A400:C400"/>
    <mergeCell ref="A398:C398"/>
    <mergeCell ref="A403:C403"/>
    <mergeCell ref="A420:C420"/>
    <mergeCell ref="A416:C416"/>
    <mergeCell ref="A418:C418"/>
    <mergeCell ref="A419:C419"/>
    <mergeCell ref="A410:C410"/>
    <mergeCell ref="A386:C386"/>
    <mergeCell ref="A389:C389"/>
    <mergeCell ref="A392:C392"/>
    <mergeCell ref="A402:C402"/>
    <mergeCell ref="A406:C406"/>
    <mergeCell ref="A399:C399"/>
    <mergeCell ref="A390:C390"/>
    <mergeCell ref="A391:C391"/>
    <mergeCell ref="A407:C407"/>
    <mergeCell ref="A411:C411"/>
    <mergeCell ref="A412:C412"/>
    <mergeCell ref="A414:G414"/>
    <mergeCell ref="A417:C417"/>
    <mergeCell ref="A415:C415"/>
    <mergeCell ref="A413:C413"/>
    <mergeCell ref="A434:C434"/>
    <mergeCell ref="A437:C437"/>
    <mergeCell ref="A444:C444"/>
    <mergeCell ref="A442:C442"/>
    <mergeCell ref="A443:C443"/>
    <mergeCell ref="A440:C440"/>
    <mergeCell ref="A424:C424"/>
    <mergeCell ref="A425:C425"/>
    <mergeCell ref="A426:C426"/>
    <mergeCell ref="A421:C421"/>
    <mergeCell ref="A423:C423"/>
    <mergeCell ref="A422:C422"/>
    <mergeCell ref="A427:C427"/>
    <mergeCell ref="A445:C445"/>
    <mergeCell ref="A446:C446"/>
    <mergeCell ref="A438:C438"/>
    <mergeCell ref="A432:C432"/>
    <mergeCell ref="A435:C435"/>
    <mergeCell ref="A436:C436"/>
    <mergeCell ref="A430:C430"/>
    <mergeCell ref="A431:C431"/>
    <mergeCell ref="A429:C429"/>
    <mergeCell ref="A466:C466"/>
    <mergeCell ref="A462:B462"/>
    <mergeCell ref="A452:C452"/>
    <mergeCell ref="A448:C448"/>
    <mergeCell ref="A449:C449"/>
    <mergeCell ref="A461:D461"/>
    <mergeCell ref="A453:C453"/>
    <mergeCell ref="A450:C450"/>
    <mergeCell ref="F462:G462"/>
    <mergeCell ref="A451:C451"/>
    <mergeCell ref="A456:D456"/>
    <mergeCell ref="A457:C457"/>
    <mergeCell ref="F457:G457"/>
    <mergeCell ref="A459:D459"/>
    <mergeCell ref="F460:G460"/>
    <mergeCell ref="A428:C428"/>
    <mergeCell ref="A447:C447"/>
    <mergeCell ref="A433:C433"/>
    <mergeCell ref="F67:G67"/>
    <mergeCell ref="A377:C377"/>
    <mergeCell ref="A370:G370"/>
    <mergeCell ref="A301:C301"/>
    <mergeCell ref="A294:C294"/>
    <mergeCell ref="A441:C441"/>
    <mergeCell ref="A439:C439"/>
  </mergeCells>
  <printOptions/>
  <pageMargins left="0.3937007874015748" right="0.3937007874015748" top="0.35433070866141736" bottom="0.3937007874015748" header="0.35433070866141736" footer="0.2755905511811024"/>
  <pageSetup fitToHeight="8" horizontalDpi="600" verticalDpi="600" orientation="portrait" paperSize="9" scale="88" r:id="rId1"/>
  <rowBreaks count="3" manualBreakCount="3">
    <brk id="39" max="7" man="1"/>
    <brk id="151" max="7" man="1"/>
    <brk id="2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Buhgalter</cp:lastModifiedBy>
  <cp:lastPrinted>2016-06-29T09:23:03Z</cp:lastPrinted>
  <dcterms:created xsi:type="dcterms:W3CDTF">2012-04-19T07:33:12Z</dcterms:created>
  <dcterms:modified xsi:type="dcterms:W3CDTF">2016-09-05T02:32:00Z</dcterms:modified>
  <cp:category/>
  <cp:version/>
  <cp:contentType/>
  <cp:contentStatus/>
</cp:coreProperties>
</file>